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autoCompressPictures="0" defaultThemeVersion="124226"/>
  <mc:AlternateContent xmlns:mc="http://schemas.openxmlformats.org/markup-compatibility/2006">
    <mc:Choice Requires="x15">
      <x15ac:absPath xmlns:x15ac="http://schemas.microsoft.com/office/spreadsheetml/2010/11/ac" url="C:\Users\mmahajan\Documents\eps-southkorea\InputData\indst\BIFUbC\"/>
    </mc:Choice>
  </mc:AlternateContent>
  <xr:revisionPtr revIDLastSave="0" documentId="13_ncr:1_{3C1F84B4-77B1-405E-94CA-B77CB83203D8}" xr6:coauthVersionLast="47" xr6:coauthVersionMax="47" xr10:uidLastSave="{00000000-0000-0000-0000-000000000000}"/>
  <bookViews>
    <workbookView xWindow="-22575" yWindow="3855" windowWidth="21600" windowHeight="12735" firstSheet="6" activeTab="10" xr2:uid="{61E4FAF0-1DCF-4D80-810E-E3964A4D245B}"/>
  </bookViews>
  <sheets>
    <sheet name="About" sheetId="1" r:id="rId1"/>
    <sheet name="KEEI BAU - Overview" sheetId="90" r:id="rId2"/>
    <sheet name="KEEI BAU - Industry" sheetId="74" r:id="rId3"/>
    <sheet name="KEEI BAU - Gas Supply" sheetId="87" r:id="rId4"/>
    <sheet name="KEEI BAU - Oil Supply" sheetId="89" r:id="rId5"/>
    <sheet name="KEEI BAU - Coal Supply" sheetId="88" r:id="rId6"/>
    <sheet name="2019 KESIS Energy Balance" sheetId="79" r:id="rId7"/>
    <sheet name="BAU Energy Forecast_Transport" sheetId="75" state="hidden" r:id="rId8"/>
    <sheet name="Energy BAU_Residential" sheetId="76" state="hidden" r:id="rId9"/>
    <sheet name="Energy BAU_Service" sheetId="77" state="hidden" r:id="rId10"/>
    <sheet name="2019 KESIS Energy Balance (2)" sheetId="98" r:id="rId11"/>
    <sheet name="Steel Split" sheetId="84" r:id="rId12"/>
    <sheet name="Petrochemicals Split" sheetId="82" r:id="rId13"/>
    <sheet name="Non-ferrous Metals Split" sheetId="85" r:id="rId14"/>
    <sheet name="Machinery Split" sheetId="86" r:id="rId15"/>
    <sheet name="Others Split" sheetId="81" r:id="rId16"/>
    <sheet name="Water and Waste" sheetId="91" r:id="rId17"/>
    <sheet name="CHP" sheetId="93" r:id="rId18"/>
    <sheet name="BIFUbC-coal pre-CHP" sheetId="94" r:id="rId19"/>
    <sheet name="BIFUbC-natural-gas pre-CHP" sheetId="95" r:id="rId20"/>
    <sheet name="BIFUbC-biomass pre-CHP" sheetId="96" r:id="rId21"/>
    <sheet name="BIFUbC-petroleum-diesel pre-CHP" sheetId="97" r:id="rId22"/>
    <sheet name="sum_all" sheetId="92" r:id="rId23"/>
    <sheet name="BIFUbC-electricity" sheetId="15" r:id="rId24"/>
    <sheet name="BIFUbC-coal" sheetId="16" r:id="rId25"/>
    <sheet name="BIFUbC-natural-gas" sheetId="17" r:id="rId26"/>
    <sheet name="BIFUbC-biomass" sheetId="18" r:id="rId27"/>
    <sheet name="BIFUbC-heat" sheetId="20" r:id="rId28"/>
    <sheet name="BIFUbC-crude-oil" sheetId="21" r:id="rId29"/>
    <sheet name="BIFUbC-petroleum-diesel" sheetId="19" r:id="rId30"/>
    <sheet name="BIFUbC-heavy-or-residual-oil" sheetId="22" r:id="rId31"/>
    <sheet name="BIFUbC-LPG-propane-or-butane" sheetId="23" r:id="rId32"/>
    <sheet name="BIFUbC-hydrogen" sheetId="24" r:id="rId33"/>
  </sheets>
  <externalReferences>
    <externalReference r:id="rId34"/>
  </externalReferences>
  <definedNames>
    <definedName name="gal_per_barrel">[1]About!$A$63</definedName>
    <definedName name="RoundFactor_Growth">2</definedName>
    <definedName name="RoundFactor_Valu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98" l="1"/>
  <c r="L6" i="98" s="1"/>
  <c r="BK6" i="98"/>
  <c r="H7" i="98"/>
  <c r="L7" i="98"/>
  <c r="AV7" i="98"/>
  <c r="AZ7" i="98"/>
  <c r="I8" i="98"/>
  <c r="M8" i="98"/>
  <c r="Q8" i="98"/>
  <c r="U8" i="98"/>
  <c r="Y8" i="98"/>
  <c r="AO8" i="98"/>
  <c r="AS8" i="98"/>
  <c r="AW8" i="98"/>
  <c r="BA8" i="98"/>
  <c r="BE8" i="98"/>
  <c r="N9" i="98"/>
  <c r="R9" i="98"/>
  <c r="V9" i="98"/>
  <c r="Z9" i="98"/>
  <c r="AD9" i="98"/>
  <c r="AT9" i="98"/>
  <c r="AX9" i="98"/>
  <c r="BB9" i="98"/>
  <c r="BF9" i="98"/>
  <c r="BJ9" i="98"/>
  <c r="S10" i="98"/>
  <c r="W10" i="98"/>
  <c r="AA10" i="98"/>
  <c r="AE10" i="98"/>
  <c r="AI10" i="98"/>
  <c r="AY10" i="98"/>
  <c r="BC10" i="98"/>
  <c r="BG10" i="98"/>
  <c r="BK10" i="98"/>
  <c r="H11" i="98"/>
  <c r="X11" i="98"/>
  <c r="AB11" i="98"/>
  <c r="AF11" i="98"/>
  <c r="AJ11" i="98"/>
  <c r="AN11" i="98"/>
  <c r="BD11" i="98"/>
  <c r="BH11" i="98"/>
  <c r="E12" i="98"/>
  <c r="I12" i="98"/>
  <c r="M12" i="98"/>
  <c r="AC12" i="98"/>
  <c r="AG12" i="98"/>
  <c r="AK12" i="98"/>
  <c r="AO12" i="98"/>
  <c r="AS12" i="98"/>
  <c r="BI12" i="98"/>
  <c r="F13" i="98"/>
  <c r="J13" i="98"/>
  <c r="N13" i="98"/>
  <c r="R13" i="98"/>
  <c r="AH13" i="98"/>
  <c r="AL13" i="98"/>
  <c r="AP13" i="98"/>
  <c r="AT13" i="98"/>
  <c r="AX13" i="98"/>
  <c r="BB13" i="98"/>
  <c r="BF13" i="98"/>
  <c r="BJ13" i="98"/>
  <c r="G14" i="98"/>
  <c r="K14" i="98"/>
  <c r="O14" i="98"/>
  <c r="S14" i="98"/>
  <c r="W14" i="98"/>
  <c r="AA14" i="98"/>
  <c r="AE14" i="98"/>
  <c r="AI14" i="98"/>
  <c r="AM14" i="98"/>
  <c r="AQ14" i="98"/>
  <c r="AU14" i="98"/>
  <c r="AY14" i="98"/>
  <c r="BC14" i="98"/>
  <c r="BG14" i="98"/>
  <c r="BK14" i="98"/>
  <c r="H15" i="98"/>
  <c r="L15" i="98"/>
  <c r="P15" i="98"/>
  <c r="T15" i="98"/>
  <c r="X15" i="98"/>
  <c r="AB15" i="98"/>
  <c r="AF15" i="98"/>
  <c r="AJ15" i="98"/>
  <c r="AN15" i="98"/>
  <c r="AR15" i="98"/>
  <c r="AV15" i="98"/>
  <c r="AX15" i="98"/>
  <c r="AY15" i="98"/>
  <c r="AZ15" i="98"/>
  <c r="BA15" i="98"/>
  <c r="BC15" i="98"/>
  <c r="BD15" i="98"/>
  <c r="BE15" i="98"/>
  <c r="BF15" i="98"/>
  <c r="BG15" i="98"/>
  <c r="BH15" i="98"/>
  <c r="BI15" i="98"/>
  <c r="BJ15" i="98"/>
  <c r="BK15" i="98"/>
  <c r="E16" i="98"/>
  <c r="F16" i="98"/>
  <c r="G16" i="98"/>
  <c r="H16" i="98"/>
  <c r="I16" i="98"/>
  <c r="J16" i="98"/>
  <c r="K16" i="98"/>
  <c r="L16" i="98"/>
  <c r="M16" i="98"/>
  <c r="N16" i="98"/>
  <c r="O16" i="98"/>
  <c r="P16" i="98"/>
  <c r="Q16" i="98"/>
  <c r="R16" i="98"/>
  <c r="S16" i="98"/>
  <c r="T16" i="98"/>
  <c r="U16" i="98"/>
  <c r="V16" i="98"/>
  <c r="W16" i="98"/>
  <c r="X16" i="98"/>
  <c r="Y16" i="98"/>
  <c r="Z16" i="98"/>
  <c r="AA16" i="98"/>
  <c r="AB16" i="98"/>
  <c r="AC16" i="98"/>
  <c r="AD16" i="98"/>
  <c r="AE16" i="98"/>
  <c r="AF16" i="98"/>
  <c r="AG16" i="98"/>
  <c r="AH16" i="98"/>
  <c r="AI16" i="98"/>
  <c r="AJ16" i="98"/>
  <c r="AK16" i="98"/>
  <c r="AL16" i="98"/>
  <c r="AM16" i="98"/>
  <c r="AN16" i="98"/>
  <c r="AO16" i="98"/>
  <c r="AP16" i="98"/>
  <c r="AQ16" i="98"/>
  <c r="AR16" i="98"/>
  <c r="AS16" i="98"/>
  <c r="AT16" i="98"/>
  <c r="AU16" i="98"/>
  <c r="AV16" i="98"/>
  <c r="AW16" i="98"/>
  <c r="AX16" i="98"/>
  <c r="AY16" i="98"/>
  <c r="AZ16" i="98"/>
  <c r="BA16" i="98"/>
  <c r="BB16" i="98"/>
  <c r="BC16" i="98"/>
  <c r="BD16" i="98"/>
  <c r="BE16" i="98"/>
  <c r="BF16" i="98"/>
  <c r="BG16" i="98"/>
  <c r="BH16" i="98"/>
  <c r="BI16" i="98"/>
  <c r="BJ16" i="98"/>
  <c r="BK16" i="98"/>
  <c r="E17" i="98"/>
  <c r="F17" i="98"/>
  <c r="G17" i="98"/>
  <c r="H17" i="98"/>
  <c r="I17" i="98"/>
  <c r="J17" i="98"/>
  <c r="K17" i="98"/>
  <c r="L17" i="98"/>
  <c r="M17" i="98"/>
  <c r="N17" i="98"/>
  <c r="O17" i="98"/>
  <c r="P17" i="98"/>
  <c r="Q17" i="98"/>
  <c r="R17" i="98"/>
  <c r="S17" i="98"/>
  <c r="T17" i="98"/>
  <c r="U17" i="98"/>
  <c r="V17" i="98"/>
  <c r="W17" i="98"/>
  <c r="X17" i="98"/>
  <c r="Y17" i="98"/>
  <c r="Z17" i="98"/>
  <c r="AA17" i="98"/>
  <c r="AB17" i="98"/>
  <c r="AC17" i="98"/>
  <c r="AD17" i="98"/>
  <c r="AE17" i="98"/>
  <c r="AF17" i="98"/>
  <c r="AG17" i="98"/>
  <c r="AH17" i="98"/>
  <c r="AI17" i="98"/>
  <c r="AJ17" i="98"/>
  <c r="AK17" i="98"/>
  <c r="AL17" i="98"/>
  <c r="AM17" i="98"/>
  <c r="AN17" i="98"/>
  <c r="AO17" i="98"/>
  <c r="AP17" i="98"/>
  <c r="AQ17" i="98"/>
  <c r="AR17" i="98"/>
  <c r="AS17" i="98"/>
  <c r="AT17" i="98"/>
  <c r="AU17" i="98"/>
  <c r="AV17" i="98"/>
  <c r="AW17" i="98"/>
  <c r="AX17" i="98"/>
  <c r="AY17" i="98"/>
  <c r="AZ17" i="98"/>
  <c r="BA17" i="98"/>
  <c r="BB17" i="98"/>
  <c r="BC17" i="98"/>
  <c r="BD17" i="98"/>
  <c r="BE17" i="98"/>
  <c r="BF17" i="98"/>
  <c r="BG17" i="98"/>
  <c r="BH17" i="98"/>
  <c r="BI17" i="98"/>
  <c r="BJ17" i="98"/>
  <c r="BK17" i="98"/>
  <c r="E18" i="98"/>
  <c r="F18" i="98"/>
  <c r="G18" i="98"/>
  <c r="H18" i="98"/>
  <c r="I18" i="98"/>
  <c r="J18" i="98"/>
  <c r="K18" i="98"/>
  <c r="L18" i="98"/>
  <c r="M18" i="98"/>
  <c r="N18" i="98"/>
  <c r="O18" i="98"/>
  <c r="P18" i="98"/>
  <c r="Q18" i="98"/>
  <c r="R18" i="98"/>
  <c r="S18" i="98"/>
  <c r="T18" i="98"/>
  <c r="U18" i="98"/>
  <c r="V18" i="98"/>
  <c r="W18" i="98"/>
  <c r="X18" i="98"/>
  <c r="Y18" i="98"/>
  <c r="Z18" i="98"/>
  <c r="AA18" i="98"/>
  <c r="AB18" i="98"/>
  <c r="AC18" i="98"/>
  <c r="AD18" i="98"/>
  <c r="AE18" i="98"/>
  <c r="AF18" i="98"/>
  <c r="AG18" i="98"/>
  <c r="AH18" i="98"/>
  <c r="AI18" i="98"/>
  <c r="AJ18" i="98"/>
  <c r="AK18" i="98"/>
  <c r="AL18" i="98"/>
  <c r="AM18" i="98"/>
  <c r="AN18" i="98"/>
  <c r="AO18" i="98"/>
  <c r="AP18" i="98"/>
  <c r="AQ18" i="98"/>
  <c r="AR18" i="98"/>
  <c r="AS18" i="98"/>
  <c r="AT18" i="98"/>
  <c r="AU18" i="98"/>
  <c r="AV18" i="98"/>
  <c r="AW18" i="98"/>
  <c r="AX18" i="98"/>
  <c r="AY18" i="98"/>
  <c r="AZ18" i="98"/>
  <c r="BA18" i="98"/>
  <c r="BB18" i="98"/>
  <c r="BC18" i="98"/>
  <c r="BD18" i="98"/>
  <c r="BE18" i="98"/>
  <c r="BF18" i="98"/>
  <c r="BG18" i="98"/>
  <c r="BH18" i="98"/>
  <c r="BI18" i="98"/>
  <c r="BJ18" i="98"/>
  <c r="BK18" i="98"/>
  <c r="E19" i="98"/>
  <c r="F19" i="98"/>
  <c r="G19" i="98"/>
  <c r="H19" i="98"/>
  <c r="I19" i="98"/>
  <c r="J19" i="98"/>
  <c r="K19" i="98"/>
  <c r="L19" i="98"/>
  <c r="M19" i="98"/>
  <c r="N19" i="98"/>
  <c r="O19" i="98"/>
  <c r="P19" i="98"/>
  <c r="Q19" i="98"/>
  <c r="R19" i="98"/>
  <c r="S19" i="98"/>
  <c r="T19" i="98"/>
  <c r="U19" i="98"/>
  <c r="V19" i="98"/>
  <c r="W19" i="98"/>
  <c r="X19" i="98"/>
  <c r="Y19" i="98"/>
  <c r="Z19" i="98"/>
  <c r="AA19" i="98"/>
  <c r="AB19" i="98"/>
  <c r="AC19" i="98"/>
  <c r="AD19" i="98"/>
  <c r="AE19" i="98"/>
  <c r="AF19" i="98"/>
  <c r="AG19" i="98"/>
  <c r="AH19" i="98"/>
  <c r="AI19" i="98"/>
  <c r="AJ19" i="98"/>
  <c r="AK19" i="98"/>
  <c r="AL19" i="98"/>
  <c r="AM19" i="98"/>
  <c r="AN19" i="98"/>
  <c r="AO19" i="98"/>
  <c r="AP19" i="98"/>
  <c r="AQ19" i="98"/>
  <c r="AR19" i="98"/>
  <c r="AS19" i="98"/>
  <c r="AT19" i="98"/>
  <c r="AU19" i="98"/>
  <c r="AV19" i="98"/>
  <c r="AW19" i="98"/>
  <c r="AX19" i="98"/>
  <c r="AY19" i="98"/>
  <c r="AZ19" i="98"/>
  <c r="BA19" i="98"/>
  <c r="BB19" i="98"/>
  <c r="BC19" i="98"/>
  <c r="BD19" i="98"/>
  <c r="BE19" i="98"/>
  <c r="BF19" i="98"/>
  <c r="BG19" i="98"/>
  <c r="BH19" i="98"/>
  <c r="BI19" i="98"/>
  <c r="BJ19" i="98"/>
  <c r="BK19" i="98"/>
  <c r="E20" i="98"/>
  <c r="F20" i="98"/>
  <c r="G20" i="98"/>
  <c r="H20" i="98"/>
  <c r="I20" i="98"/>
  <c r="J20" i="98"/>
  <c r="K20" i="98"/>
  <c r="L20" i="98"/>
  <c r="M20" i="98"/>
  <c r="N20" i="98"/>
  <c r="O20" i="98"/>
  <c r="P20" i="98"/>
  <c r="Q20" i="98"/>
  <c r="R20" i="98"/>
  <c r="S20" i="98"/>
  <c r="T20" i="98"/>
  <c r="U20" i="98"/>
  <c r="V20" i="98"/>
  <c r="W20" i="98"/>
  <c r="X20" i="98"/>
  <c r="Y20" i="98"/>
  <c r="Z20" i="98"/>
  <c r="AA20" i="98"/>
  <c r="AB20" i="98"/>
  <c r="AC20" i="98"/>
  <c r="AD20" i="98"/>
  <c r="AE20" i="98"/>
  <c r="AF20" i="98"/>
  <c r="AG20" i="98"/>
  <c r="AH20" i="98"/>
  <c r="AI20" i="98"/>
  <c r="AJ20" i="98"/>
  <c r="AK20" i="98"/>
  <c r="AL20" i="98"/>
  <c r="AM20" i="98"/>
  <c r="AN20" i="98"/>
  <c r="AO20" i="98"/>
  <c r="AP20" i="98"/>
  <c r="AQ20" i="98"/>
  <c r="AR20" i="98"/>
  <c r="AS20" i="98"/>
  <c r="AT20" i="98"/>
  <c r="AU20" i="98"/>
  <c r="AV20" i="98"/>
  <c r="AW20" i="98"/>
  <c r="AX20" i="98"/>
  <c r="AY20" i="98"/>
  <c r="AZ20" i="98"/>
  <c r="BA20" i="98"/>
  <c r="BB20" i="98"/>
  <c r="BC20" i="98"/>
  <c r="BD20" i="98"/>
  <c r="BE20" i="98"/>
  <c r="BF20" i="98"/>
  <c r="BG20" i="98"/>
  <c r="BH20" i="98"/>
  <c r="BI20" i="98"/>
  <c r="BJ20" i="98"/>
  <c r="BK20" i="98"/>
  <c r="E21" i="98"/>
  <c r="F21" i="98"/>
  <c r="G21" i="98"/>
  <c r="H21" i="98"/>
  <c r="I21" i="98"/>
  <c r="J21" i="98"/>
  <c r="K21" i="98"/>
  <c r="L21" i="98"/>
  <c r="M21" i="98"/>
  <c r="N21" i="98"/>
  <c r="O21" i="98"/>
  <c r="P21" i="98"/>
  <c r="Q21" i="98"/>
  <c r="R21" i="98"/>
  <c r="S21" i="98"/>
  <c r="T21" i="98"/>
  <c r="U21" i="98"/>
  <c r="V21" i="98"/>
  <c r="W21" i="98"/>
  <c r="X21" i="98"/>
  <c r="Y21" i="98"/>
  <c r="Z21" i="98"/>
  <c r="AA21" i="98"/>
  <c r="AB21" i="98"/>
  <c r="AC21" i="98"/>
  <c r="AD21" i="98"/>
  <c r="AE21" i="98"/>
  <c r="AF21" i="98"/>
  <c r="AG21" i="98"/>
  <c r="AH21" i="98"/>
  <c r="AI21" i="98"/>
  <c r="AJ21" i="98"/>
  <c r="AK21" i="98"/>
  <c r="AL21" i="98"/>
  <c r="AM21" i="98"/>
  <c r="AN21" i="98"/>
  <c r="AO21" i="98"/>
  <c r="AP21" i="98"/>
  <c r="AQ21" i="98"/>
  <c r="AR21" i="98"/>
  <c r="AS21" i="98"/>
  <c r="AT21" i="98"/>
  <c r="AU21" i="98"/>
  <c r="AV21" i="98"/>
  <c r="AW21" i="98"/>
  <c r="AX21" i="98"/>
  <c r="AY21" i="98"/>
  <c r="AZ21" i="98"/>
  <c r="BA21" i="98"/>
  <c r="BB21" i="98"/>
  <c r="BC21" i="98"/>
  <c r="BD21" i="98"/>
  <c r="BE21" i="98"/>
  <c r="BF21" i="98"/>
  <c r="BG21" i="98"/>
  <c r="BH21" i="98"/>
  <c r="BI21" i="98"/>
  <c r="BJ21" i="98"/>
  <c r="BK21" i="98"/>
  <c r="E22" i="98"/>
  <c r="F22" i="98"/>
  <c r="G22" i="98"/>
  <c r="H22" i="98"/>
  <c r="I22" i="98"/>
  <c r="J22" i="98"/>
  <c r="K22" i="98"/>
  <c r="L22" i="98"/>
  <c r="M22" i="98"/>
  <c r="N22" i="98"/>
  <c r="O22" i="98"/>
  <c r="P22" i="98"/>
  <c r="Q22" i="98"/>
  <c r="R22" i="98"/>
  <c r="S22" i="98"/>
  <c r="T22" i="98"/>
  <c r="U22" i="98"/>
  <c r="V22" i="98"/>
  <c r="W22" i="98"/>
  <c r="X22" i="98"/>
  <c r="Y22" i="98"/>
  <c r="Z22" i="98"/>
  <c r="AA22" i="98"/>
  <c r="AB22" i="98"/>
  <c r="AC22" i="98"/>
  <c r="AD22" i="98"/>
  <c r="AE22" i="98"/>
  <c r="AF22" i="98"/>
  <c r="AG22" i="98"/>
  <c r="AH22" i="98"/>
  <c r="AI22" i="98"/>
  <c r="AJ22" i="98"/>
  <c r="AK22" i="98"/>
  <c r="AL22" i="98"/>
  <c r="AM22" i="98"/>
  <c r="AN22" i="98"/>
  <c r="AO22" i="98"/>
  <c r="AP22" i="98"/>
  <c r="AQ22" i="98"/>
  <c r="AR22" i="98"/>
  <c r="AS22" i="98"/>
  <c r="AT22" i="98"/>
  <c r="AU22" i="98"/>
  <c r="AV22" i="98"/>
  <c r="AW22" i="98"/>
  <c r="AX22" i="98"/>
  <c r="AY22" i="98"/>
  <c r="AZ22" i="98"/>
  <c r="BA22" i="98"/>
  <c r="BB22" i="98"/>
  <c r="BC22" i="98"/>
  <c r="BD22" i="98"/>
  <c r="BE22" i="98"/>
  <c r="BF22" i="98"/>
  <c r="BG22" i="98"/>
  <c r="BH22" i="98"/>
  <c r="BI22" i="98"/>
  <c r="BJ22" i="98"/>
  <c r="BK22" i="98"/>
  <c r="E23" i="98"/>
  <c r="F23" i="98"/>
  <c r="G23" i="98"/>
  <c r="H23" i="98"/>
  <c r="I23" i="98"/>
  <c r="J23" i="98"/>
  <c r="K23" i="98"/>
  <c r="L23" i="98"/>
  <c r="M23" i="98"/>
  <c r="N23" i="98"/>
  <c r="O23" i="98"/>
  <c r="P23" i="98"/>
  <c r="Q23" i="98"/>
  <c r="R23" i="98"/>
  <c r="S23" i="98"/>
  <c r="T23" i="98"/>
  <c r="U23" i="98"/>
  <c r="V23" i="98"/>
  <c r="W23" i="98"/>
  <c r="X23" i="98"/>
  <c r="Y23" i="98"/>
  <c r="Z23" i="98"/>
  <c r="AA23" i="98"/>
  <c r="AB23" i="98"/>
  <c r="AC23" i="98"/>
  <c r="AD23" i="98"/>
  <c r="AE23" i="98"/>
  <c r="AF23" i="98"/>
  <c r="AG23" i="98"/>
  <c r="AH23" i="98"/>
  <c r="AI23" i="98"/>
  <c r="AJ23" i="98"/>
  <c r="AK23" i="98"/>
  <c r="AL23" i="98"/>
  <c r="AM23" i="98"/>
  <c r="AN23" i="98"/>
  <c r="AO23" i="98"/>
  <c r="AP23" i="98"/>
  <c r="AQ23" i="98"/>
  <c r="AR23" i="98"/>
  <c r="AS23" i="98"/>
  <c r="AT23" i="98"/>
  <c r="AU23" i="98"/>
  <c r="AV23" i="98"/>
  <c r="AW23" i="98"/>
  <c r="AX23" i="98"/>
  <c r="AY23" i="98"/>
  <c r="AZ23" i="98"/>
  <c r="BA23" i="98"/>
  <c r="BB23" i="98"/>
  <c r="BC23" i="98"/>
  <c r="BD23" i="98"/>
  <c r="BE23" i="98"/>
  <c r="BF23" i="98"/>
  <c r="BG23" i="98"/>
  <c r="BH23" i="98"/>
  <c r="BI23" i="98"/>
  <c r="BJ23" i="98"/>
  <c r="BK23" i="98"/>
  <c r="E24" i="98"/>
  <c r="F24" i="98"/>
  <c r="G24" i="98"/>
  <c r="H24" i="98"/>
  <c r="I24" i="98"/>
  <c r="J24" i="98"/>
  <c r="K24" i="98"/>
  <c r="L24" i="98"/>
  <c r="M24" i="98"/>
  <c r="N24" i="98"/>
  <c r="O24" i="98"/>
  <c r="P24" i="98"/>
  <c r="Q24" i="98"/>
  <c r="R24" i="98"/>
  <c r="S24" i="98"/>
  <c r="T24" i="98"/>
  <c r="U24" i="98"/>
  <c r="V24" i="98"/>
  <c r="W24" i="98"/>
  <c r="X24" i="98"/>
  <c r="Y24" i="98"/>
  <c r="Z24" i="98"/>
  <c r="AA24" i="98"/>
  <c r="AB24" i="98"/>
  <c r="AC24" i="98"/>
  <c r="AD24" i="98"/>
  <c r="AE24" i="98"/>
  <c r="AF24" i="98"/>
  <c r="AG24" i="98"/>
  <c r="AH24" i="98"/>
  <c r="AI24" i="98"/>
  <c r="AJ24" i="98"/>
  <c r="AK24" i="98"/>
  <c r="AL24" i="98"/>
  <c r="AM24" i="98"/>
  <c r="AN24" i="98"/>
  <c r="AO24" i="98"/>
  <c r="AP24" i="98"/>
  <c r="AQ24" i="98"/>
  <c r="AR24" i="98"/>
  <c r="AS24" i="98"/>
  <c r="AT24" i="98"/>
  <c r="AU24" i="98"/>
  <c r="AV24" i="98"/>
  <c r="AW24" i="98"/>
  <c r="AX24" i="98"/>
  <c r="AY24" i="98"/>
  <c r="AZ24" i="98"/>
  <c r="BA24" i="98"/>
  <c r="BB24" i="98"/>
  <c r="BC24" i="98"/>
  <c r="BD24" i="98"/>
  <c r="BE24" i="98"/>
  <c r="BF24" i="98"/>
  <c r="BG24" i="98"/>
  <c r="BH24" i="98"/>
  <c r="BI24" i="98"/>
  <c r="BJ24" i="98"/>
  <c r="BK24" i="98"/>
  <c r="E25" i="98"/>
  <c r="F25" i="98"/>
  <c r="G25" i="98"/>
  <c r="H25" i="98"/>
  <c r="I25" i="98"/>
  <c r="J25" i="98"/>
  <c r="K25" i="98"/>
  <c r="L25" i="98"/>
  <c r="M25" i="98"/>
  <c r="N25" i="98"/>
  <c r="O25" i="98"/>
  <c r="P25" i="98"/>
  <c r="Q25" i="98"/>
  <c r="R25" i="98"/>
  <c r="S25" i="98"/>
  <c r="T25" i="98"/>
  <c r="U25" i="98"/>
  <c r="V25" i="98"/>
  <c r="W25" i="98"/>
  <c r="X25" i="98"/>
  <c r="Y25" i="98"/>
  <c r="Z25" i="98"/>
  <c r="AA25" i="98"/>
  <c r="AB25" i="98"/>
  <c r="AC25" i="98"/>
  <c r="AD25" i="98"/>
  <c r="AE25" i="98"/>
  <c r="AF25" i="98"/>
  <c r="AG25" i="98"/>
  <c r="AH25" i="98"/>
  <c r="AI25" i="98"/>
  <c r="AJ25" i="98"/>
  <c r="AK25" i="98"/>
  <c r="AL25" i="98"/>
  <c r="AM25" i="98"/>
  <c r="AN25" i="98"/>
  <c r="AO25" i="98"/>
  <c r="AP25" i="98"/>
  <c r="AQ25" i="98"/>
  <c r="AR25" i="98"/>
  <c r="AS25" i="98"/>
  <c r="AT25" i="98"/>
  <c r="AU25" i="98"/>
  <c r="AV25" i="98"/>
  <c r="AW25" i="98"/>
  <c r="AX25" i="98"/>
  <c r="AY25" i="98"/>
  <c r="AZ25" i="98"/>
  <c r="BA25" i="98"/>
  <c r="BB25" i="98"/>
  <c r="BC25" i="98"/>
  <c r="BD25" i="98"/>
  <c r="BE25" i="98"/>
  <c r="BF25" i="98"/>
  <c r="BG25" i="98"/>
  <c r="BH25" i="98"/>
  <c r="BI25" i="98"/>
  <c r="BJ25" i="98"/>
  <c r="BK25" i="98"/>
  <c r="E26" i="98"/>
  <c r="F26" i="98"/>
  <c r="G26" i="98"/>
  <c r="H26" i="98"/>
  <c r="I26" i="98"/>
  <c r="J26" i="98"/>
  <c r="K26" i="98"/>
  <c r="L26" i="98"/>
  <c r="M26" i="98"/>
  <c r="N26" i="98"/>
  <c r="O26" i="98"/>
  <c r="P26" i="98"/>
  <c r="Q26" i="98"/>
  <c r="R26" i="98"/>
  <c r="S26" i="98"/>
  <c r="T26" i="98"/>
  <c r="U26" i="98"/>
  <c r="V26" i="98"/>
  <c r="W26" i="98"/>
  <c r="X26" i="98"/>
  <c r="Y26" i="98"/>
  <c r="Z26" i="98"/>
  <c r="AA26" i="98"/>
  <c r="AB26" i="98"/>
  <c r="AC26" i="98"/>
  <c r="AD26" i="98"/>
  <c r="AE26" i="98"/>
  <c r="AF26" i="98"/>
  <c r="AG26" i="98"/>
  <c r="AH26" i="98"/>
  <c r="AI26" i="98"/>
  <c r="AJ26" i="98"/>
  <c r="AK26" i="98"/>
  <c r="AL26" i="98"/>
  <c r="AM26" i="98"/>
  <c r="AN26" i="98"/>
  <c r="AO26" i="98"/>
  <c r="AP26" i="98"/>
  <c r="AQ26" i="98"/>
  <c r="AR26" i="98"/>
  <c r="AS26" i="98"/>
  <c r="AT26" i="98"/>
  <c r="AU26" i="98"/>
  <c r="AV26" i="98"/>
  <c r="AW26" i="98"/>
  <c r="AX26" i="98"/>
  <c r="AY26" i="98"/>
  <c r="AZ26" i="98"/>
  <c r="BA26" i="98"/>
  <c r="BB26" i="98"/>
  <c r="BC26" i="98"/>
  <c r="BD26" i="98"/>
  <c r="BE26" i="98"/>
  <c r="BF26" i="98"/>
  <c r="BG26" i="98"/>
  <c r="BH26" i="98"/>
  <c r="BI26" i="98"/>
  <c r="BJ26" i="98"/>
  <c r="BK26" i="98"/>
  <c r="E27" i="98"/>
  <c r="F27" i="98"/>
  <c r="G27" i="98"/>
  <c r="H27" i="98"/>
  <c r="I27" i="98"/>
  <c r="J27" i="98"/>
  <c r="K27" i="98"/>
  <c r="L27" i="98"/>
  <c r="M27" i="98"/>
  <c r="N27" i="98"/>
  <c r="O27" i="98"/>
  <c r="P27" i="98"/>
  <c r="Q27" i="98"/>
  <c r="R27" i="98"/>
  <c r="S27" i="98"/>
  <c r="T27" i="98"/>
  <c r="U27" i="98"/>
  <c r="V27" i="98"/>
  <c r="W27" i="98"/>
  <c r="X27" i="98"/>
  <c r="Y27" i="98"/>
  <c r="Z27" i="98"/>
  <c r="AA27" i="98"/>
  <c r="AB27" i="98"/>
  <c r="AC27" i="98"/>
  <c r="AD27" i="98"/>
  <c r="AE27" i="98"/>
  <c r="AF27" i="98"/>
  <c r="AG27" i="98"/>
  <c r="AH27" i="98"/>
  <c r="AI27" i="98"/>
  <c r="AJ27" i="98"/>
  <c r="AK27" i="98"/>
  <c r="AL27" i="98"/>
  <c r="AM27" i="98"/>
  <c r="AN27" i="98"/>
  <c r="AO27" i="98"/>
  <c r="AP27" i="98"/>
  <c r="AQ27" i="98"/>
  <c r="AR27" i="98"/>
  <c r="AS27" i="98"/>
  <c r="AT27" i="98"/>
  <c r="AU27" i="98"/>
  <c r="AV27" i="98"/>
  <c r="AW27" i="98"/>
  <c r="AX27" i="98"/>
  <c r="AY27" i="98"/>
  <c r="AZ27" i="98"/>
  <c r="BA27" i="98"/>
  <c r="BB27" i="98"/>
  <c r="BC27" i="98"/>
  <c r="BD27" i="98"/>
  <c r="BE27" i="98"/>
  <c r="BF27" i="98"/>
  <c r="BG27" i="98"/>
  <c r="BH27" i="98"/>
  <c r="BI27" i="98"/>
  <c r="BJ27" i="98"/>
  <c r="BK27" i="98"/>
  <c r="E28" i="98"/>
  <c r="F28" i="98"/>
  <c r="G28" i="98"/>
  <c r="C98" i="98" s="1"/>
  <c r="H28" i="98"/>
  <c r="I28" i="98"/>
  <c r="J28" i="98"/>
  <c r="K28" i="98"/>
  <c r="L28" i="98"/>
  <c r="M28" i="98"/>
  <c r="N28" i="98"/>
  <c r="O28" i="98"/>
  <c r="P28" i="98"/>
  <c r="Q28" i="98"/>
  <c r="R28" i="98"/>
  <c r="S28" i="98"/>
  <c r="T28" i="98"/>
  <c r="U28" i="98"/>
  <c r="V28" i="98"/>
  <c r="W28" i="98"/>
  <c r="X28" i="98"/>
  <c r="Y28" i="98"/>
  <c r="Z28" i="98"/>
  <c r="AA28" i="98"/>
  <c r="AB28" i="98"/>
  <c r="AC28" i="98"/>
  <c r="AD28" i="98"/>
  <c r="AE28" i="98"/>
  <c r="AF28" i="98"/>
  <c r="AG28" i="98"/>
  <c r="AH28" i="98"/>
  <c r="AI28" i="98"/>
  <c r="AJ28" i="98"/>
  <c r="AK28" i="98"/>
  <c r="AL28" i="98"/>
  <c r="AM28" i="98"/>
  <c r="AN28" i="98"/>
  <c r="AO28" i="98"/>
  <c r="AP28" i="98"/>
  <c r="AQ28" i="98"/>
  <c r="AR28" i="98"/>
  <c r="AS28" i="98"/>
  <c r="AT28" i="98"/>
  <c r="AU28" i="98"/>
  <c r="AV28" i="98"/>
  <c r="AW28" i="98"/>
  <c r="AX28" i="98"/>
  <c r="AY28" i="98"/>
  <c r="AZ28" i="98"/>
  <c r="BA28" i="98"/>
  <c r="BB28" i="98"/>
  <c r="BC28" i="98"/>
  <c r="BD28" i="98"/>
  <c r="BE28" i="98"/>
  <c r="BF28" i="98"/>
  <c r="BG28" i="98"/>
  <c r="BH28" i="98"/>
  <c r="BI28" i="98"/>
  <c r="BJ28" i="98"/>
  <c r="BK28" i="98"/>
  <c r="E29" i="98"/>
  <c r="F29" i="98"/>
  <c r="G29" i="98"/>
  <c r="H29" i="98"/>
  <c r="I29" i="98"/>
  <c r="J29" i="98"/>
  <c r="K29" i="98"/>
  <c r="L29" i="98"/>
  <c r="M29" i="98"/>
  <c r="N29" i="98"/>
  <c r="O29" i="98"/>
  <c r="P29" i="98"/>
  <c r="Q29" i="98"/>
  <c r="R29" i="98"/>
  <c r="S29" i="98"/>
  <c r="T29" i="98"/>
  <c r="U29" i="98"/>
  <c r="V29" i="98"/>
  <c r="W29" i="98"/>
  <c r="X29" i="98"/>
  <c r="Y29" i="98"/>
  <c r="Z29" i="98"/>
  <c r="AA29" i="98"/>
  <c r="AB29" i="98"/>
  <c r="AC29" i="98"/>
  <c r="AD29" i="98"/>
  <c r="AE29" i="98"/>
  <c r="AF29" i="98"/>
  <c r="AG29" i="98"/>
  <c r="AH29" i="98"/>
  <c r="AI29" i="98"/>
  <c r="AJ29" i="98"/>
  <c r="AK29" i="98"/>
  <c r="AL29" i="98"/>
  <c r="AM29" i="98"/>
  <c r="AN29" i="98"/>
  <c r="AO29" i="98"/>
  <c r="AP29" i="98"/>
  <c r="AQ29" i="98"/>
  <c r="AR29" i="98"/>
  <c r="AS29" i="98"/>
  <c r="AT29" i="98"/>
  <c r="AU29" i="98"/>
  <c r="AV29" i="98"/>
  <c r="AW29" i="98"/>
  <c r="AX29" i="98"/>
  <c r="AY29" i="98"/>
  <c r="AZ29" i="98"/>
  <c r="BA29" i="98"/>
  <c r="BB29" i="98"/>
  <c r="BC29" i="98"/>
  <c r="BD29" i="98"/>
  <c r="BE29" i="98"/>
  <c r="BF29" i="98"/>
  <c r="BG29" i="98"/>
  <c r="BH29" i="98"/>
  <c r="BI29" i="98"/>
  <c r="BJ29" i="98"/>
  <c r="BK29" i="98"/>
  <c r="E30" i="98"/>
  <c r="F30" i="98"/>
  <c r="G30" i="98"/>
  <c r="H30" i="98"/>
  <c r="I30" i="98"/>
  <c r="J30" i="98"/>
  <c r="K30" i="98"/>
  <c r="L30" i="98"/>
  <c r="M30" i="98"/>
  <c r="N30" i="98"/>
  <c r="O30" i="98"/>
  <c r="P30" i="98"/>
  <c r="Q30" i="98"/>
  <c r="R30" i="98"/>
  <c r="S30" i="98"/>
  <c r="T30" i="98"/>
  <c r="U30" i="98"/>
  <c r="V30" i="98"/>
  <c r="W30" i="98"/>
  <c r="X30" i="98"/>
  <c r="Y30" i="98"/>
  <c r="Z30" i="98"/>
  <c r="AA30" i="98"/>
  <c r="AB30" i="98"/>
  <c r="AC30" i="98"/>
  <c r="AD30" i="98"/>
  <c r="AE30" i="98"/>
  <c r="AF30" i="98"/>
  <c r="AG30" i="98"/>
  <c r="AH30" i="98"/>
  <c r="AI30" i="98"/>
  <c r="AJ30" i="98"/>
  <c r="AK30" i="98"/>
  <c r="AL30" i="98"/>
  <c r="AM30" i="98"/>
  <c r="AN30" i="98"/>
  <c r="AO30" i="98"/>
  <c r="AP30" i="98"/>
  <c r="AQ30" i="98"/>
  <c r="AR30" i="98"/>
  <c r="AS30" i="98"/>
  <c r="AT30" i="98"/>
  <c r="AU30" i="98"/>
  <c r="AV30" i="98"/>
  <c r="AW30" i="98"/>
  <c r="AX30" i="98"/>
  <c r="AY30" i="98"/>
  <c r="AZ30" i="98"/>
  <c r="BA30" i="98"/>
  <c r="BB30" i="98"/>
  <c r="BC30" i="98"/>
  <c r="BD30" i="98"/>
  <c r="BE30" i="98"/>
  <c r="BF30" i="98"/>
  <c r="BG30" i="98"/>
  <c r="BH30" i="98"/>
  <c r="BI30" i="98"/>
  <c r="BJ30" i="98"/>
  <c r="BK30" i="98"/>
  <c r="E31" i="98"/>
  <c r="F31" i="98"/>
  <c r="G31" i="98"/>
  <c r="H31" i="98"/>
  <c r="I31" i="98"/>
  <c r="J31" i="98"/>
  <c r="K31" i="98"/>
  <c r="L31" i="98"/>
  <c r="M31" i="98"/>
  <c r="N31" i="98"/>
  <c r="O31" i="98"/>
  <c r="P31" i="98"/>
  <c r="Q31" i="98"/>
  <c r="R31" i="98"/>
  <c r="S31" i="98"/>
  <c r="T31" i="98"/>
  <c r="U31" i="98"/>
  <c r="V31" i="98"/>
  <c r="W31" i="98"/>
  <c r="X31" i="98"/>
  <c r="Y31" i="98"/>
  <c r="Z31" i="98"/>
  <c r="AA31" i="98"/>
  <c r="AB31" i="98"/>
  <c r="AC31" i="98"/>
  <c r="AD31" i="98"/>
  <c r="AE31" i="98"/>
  <c r="AF31" i="98"/>
  <c r="AG31" i="98"/>
  <c r="AH31" i="98"/>
  <c r="AI31" i="98"/>
  <c r="AJ31" i="98"/>
  <c r="AK31" i="98"/>
  <c r="AL31" i="98"/>
  <c r="AM31" i="98"/>
  <c r="AN31" i="98"/>
  <c r="AO31" i="98"/>
  <c r="AP31" i="98"/>
  <c r="AQ31" i="98"/>
  <c r="AR31" i="98"/>
  <c r="AS31" i="98"/>
  <c r="AT31" i="98"/>
  <c r="AU31" i="98"/>
  <c r="AV31" i="98"/>
  <c r="AW31" i="98"/>
  <c r="AX31" i="98"/>
  <c r="AY31" i="98"/>
  <c r="AZ31" i="98"/>
  <c r="BA31" i="98"/>
  <c r="BB31" i="98"/>
  <c r="BC31" i="98"/>
  <c r="BD31" i="98"/>
  <c r="BE31" i="98"/>
  <c r="BF31" i="98"/>
  <c r="BG31" i="98"/>
  <c r="BH31" i="98"/>
  <c r="BI31" i="98"/>
  <c r="BJ31" i="98"/>
  <c r="BK31" i="98"/>
  <c r="E32" i="98"/>
  <c r="F32" i="98"/>
  <c r="G32" i="98"/>
  <c r="H32" i="98"/>
  <c r="I32" i="98"/>
  <c r="J32" i="98"/>
  <c r="K32" i="98"/>
  <c r="L32" i="98"/>
  <c r="M32" i="98"/>
  <c r="N32" i="98"/>
  <c r="O32" i="98"/>
  <c r="P32" i="98"/>
  <c r="Q32" i="98"/>
  <c r="R32" i="98"/>
  <c r="S32" i="98"/>
  <c r="T32" i="98"/>
  <c r="U32" i="98"/>
  <c r="V32" i="98"/>
  <c r="W32" i="98"/>
  <c r="X32" i="98"/>
  <c r="Y32" i="98"/>
  <c r="Z32" i="98"/>
  <c r="AA32" i="98"/>
  <c r="AB32" i="98"/>
  <c r="AC32" i="98"/>
  <c r="AD32" i="98"/>
  <c r="AE32" i="98"/>
  <c r="AF32" i="98"/>
  <c r="AG32" i="98"/>
  <c r="AH32" i="98"/>
  <c r="AI32" i="98"/>
  <c r="AJ32" i="98"/>
  <c r="AK32" i="98"/>
  <c r="AL32" i="98"/>
  <c r="AM32" i="98"/>
  <c r="AN32" i="98"/>
  <c r="AO32" i="98"/>
  <c r="AP32" i="98"/>
  <c r="AQ32" i="98"/>
  <c r="AR32" i="98"/>
  <c r="AS32" i="98"/>
  <c r="AT32" i="98"/>
  <c r="AU32" i="98"/>
  <c r="AV32" i="98"/>
  <c r="AW32" i="98"/>
  <c r="AX32" i="98"/>
  <c r="AY32" i="98"/>
  <c r="AZ32" i="98"/>
  <c r="BA32" i="98"/>
  <c r="BB32" i="98"/>
  <c r="BC32" i="98"/>
  <c r="BD32" i="98"/>
  <c r="BE32" i="98"/>
  <c r="BF32" i="98"/>
  <c r="BG32" i="98"/>
  <c r="BH32" i="98"/>
  <c r="BI32" i="98"/>
  <c r="BJ32" i="98"/>
  <c r="BK32" i="98"/>
  <c r="E33" i="98"/>
  <c r="F33" i="98"/>
  <c r="G33" i="98"/>
  <c r="H33" i="98"/>
  <c r="I33" i="98"/>
  <c r="J33" i="98"/>
  <c r="K33" i="98"/>
  <c r="L33" i="98"/>
  <c r="M33" i="98"/>
  <c r="N33" i="98"/>
  <c r="O33" i="98"/>
  <c r="P33" i="98"/>
  <c r="Q33" i="98"/>
  <c r="R33" i="98"/>
  <c r="S33" i="98"/>
  <c r="T33" i="98"/>
  <c r="U33" i="98"/>
  <c r="V33" i="98"/>
  <c r="W33" i="98"/>
  <c r="X33" i="98"/>
  <c r="Y33" i="98"/>
  <c r="Z33" i="98"/>
  <c r="AA33" i="98"/>
  <c r="AB33" i="98"/>
  <c r="AC33" i="98"/>
  <c r="AD33" i="98"/>
  <c r="AE33" i="98"/>
  <c r="AF33" i="98"/>
  <c r="AG33" i="98"/>
  <c r="AH33" i="98"/>
  <c r="AI33" i="98"/>
  <c r="AJ33" i="98"/>
  <c r="AK33" i="98"/>
  <c r="AL33" i="98"/>
  <c r="AM33" i="98"/>
  <c r="AN33" i="98"/>
  <c r="AO33" i="98"/>
  <c r="AP33" i="98"/>
  <c r="AQ33" i="98"/>
  <c r="AR33" i="98"/>
  <c r="AS33" i="98"/>
  <c r="AT33" i="98"/>
  <c r="AU33" i="98"/>
  <c r="AV33" i="98"/>
  <c r="AW33" i="98"/>
  <c r="AX33" i="98"/>
  <c r="AY33" i="98"/>
  <c r="AZ33" i="98"/>
  <c r="BA33" i="98"/>
  <c r="BB33" i="98"/>
  <c r="BC33" i="98"/>
  <c r="BD33" i="98"/>
  <c r="BE33" i="98"/>
  <c r="BF33" i="98"/>
  <c r="BG33" i="98"/>
  <c r="BH33" i="98"/>
  <c r="BI33" i="98"/>
  <c r="BJ33" i="98"/>
  <c r="BK33" i="98"/>
  <c r="E34" i="98"/>
  <c r="F34" i="98"/>
  <c r="G34" i="98"/>
  <c r="H34" i="98"/>
  <c r="I34" i="98"/>
  <c r="J34" i="98"/>
  <c r="K34" i="98"/>
  <c r="L34" i="98"/>
  <c r="M34" i="98"/>
  <c r="N34" i="98"/>
  <c r="O34" i="98"/>
  <c r="P34" i="98"/>
  <c r="Q34" i="98"/>
  <c r="R34" i="98"/>
  <c r="S34" i="98"/>
  <c r="T34" i="98"/>
  <c r="U34" i="98"/>
  <c r="V34" i="98"/>
  <c r="W34" i="98"/>
  <c r="X34" i="98"/>
  <c r="Y34" i="98"/>
  <c r="Z34" i="98"/>
  <c r="AA34" i="98"/>
  <c r="AB34" i="98"/>
  <c r="AC34" i="98"/>
  <c r="AD34" i="98"/>
  <c r="AE34" i="98"/>
  <c r="AF34" i="98"/>
  <c r="AG34" i="98"/>
  <c r="AH34" i="98"/>
  <c r="AI34" i="98"/>
  <c r="AJ34" i="98"/>
  <c r="AK34" i="98"/>
  <c r="AL34" i="98"/>
  <c r="AM34" i="98"/>
  <c r="AN34" i="98"/>
  <c r="AO34" i="98"/>
  <c r="AP34" i="98"/>
  <c r="AQ34" i="98"/>
  <c r="AR34" i="98"/>
  <c r="AS34" i="98"/>
  <c r="AT34" i="98"/>
  <c r="AU34" i="98"/>
  <c r="AV34" i="98"/>
  <c r="AW34" i="98"/>
  <c r="AX34" i="98"/>
  <c r="AY34" i="98"/>
  <c r="AZ34" i="98"/>
  <c r="BA34" i="98"/>
  <c r="BB34" i="98"/>
  <c r="BC34" i="98"/>
  <c r="BD34" i="98"/>
  <c r="BE34" i="98"/>
  <c r="BF34" i="98"/>
  <c r="BG34" i="98"/>
  <c r="BH34" i="98"/>
  <c r="BI34" i="98"/>
  <c r="BJ34" i="98"/>
  <c r="BK34" i="98"/>
  <c r="E35" i="98"/>
  <c r="F35" i="98"/>
  <c r="G35" i="98"/>
  <c r="H35" i="98"/>
  <c r="I35" i="98"/>
  <c r="J35" i="98"/>
  <c r="K35" i="98"/>
  <c r="L35" i="98"/>
  <c r="M35" i="98"/>
  <c r="N35" i="98"/>
  <c r="O35" i="98"/>
  <c r="P35" i="98"/>
  <c r="Q35" i="98"/>
  <c r="R35" i="98"/>
  <c r="S35" i="98"/>
  <c r="T35" i="98"/>
  <c r="U35" i="98"/>
  <c r="V35" i="98"/>
  <c r="W35" i="98"/>
  <c r="X35" i="98"/>
  <c r="Y35" i="98"/>
  <c r="Z35" i="98"/>
  <c r="AA35" i="98"/>
  <c r="AB35" i="98"/>
  <c r="AC35" i="98"/>
  <c r="AD35" i="98"/>
  <c r="AE35" i="98"/>
  <c r="AF35" i="98"/>
  <c r="AG35" i="98"/>
  <c r="AH35" i="98"/>
  <c r="AI35" i="98"/>
  <c r="AJ35" i="98"/>
  <c r="AK35" i="98"/>
  <c r="AL35" i="98"/>
  <c r="AM35" i="98"/>
  <c r="AN35" i="98"/>
  <c r="AO35" i="98"/>
  <c r="AP35" i="98"/>
  <c r="AQ35" i="98"/>
  <c r="AR35" i="98"/>
  <c r="AS35" i="98"/>
  <c r="AT35" i="98"/>
  <c r="AU35" i="98"/>
  <c r="AV35" i="98"/>
  <c r="AW35" i="98"/>
  <c r="AX35" i="98"/>
  <c r="AY35" i="98"/>
  <c r="AZ35" i="98"/>
  <c r="BA35" i="98"/>
  <c r="BB35" i="98"/>
  <c r="BC35" i="98"/>
  <c r="BD35" i="98"/>
  <c r="BE35" i="98"/>
  <c r="BF35" i="98"/>
  <c r="BG35" i="98"/>
  <c r="BH35" i="98"/>
  <c r="BI35" i="98"/>
  <c r="BJ35" i="98"/>
  <c r="BK35" i="98"/>
  <c r="E36" i="98"/>
  <c r="F36" i="98"/>
  <c r="G36" i="98"/>
  <c r="H36" i="98"/>
  <c r="I36" i="98"/>
  <c r="J36" i="98"/>
  <c r="K36" i="98"/>
  <c r="L36" i="98"/>
  <c r="M36" i="98"/>
  <c r="N36" i="98"/>
  <c r="O36" i="98"/>
  <c r="P36" i="98"/>
  <c r="Q36" i="98"/>
  <c r="R36" i="98"/>
  <c r="S36" i="98"/>
  <c r="T36" i="98"/>
  <c r="U36" i="98"/>
  <c r="V36" i="98"/>
  <c r="W36" i="98"/>
  <c r="X36" i="98"/>
  <c r="Y36" i="98"/>
  <c r="Z36" i="98"/>
  <c r="AA36" i="98"/>
  <c r="AB36" i="98"/>
  <c r="AC36" i="98"/>
  <c r="AD36" i="98"/>
  <c r="AE36" i="98"/>
  <c r="AF36" i="98"/>
  <c r="AG36" i="98"/>
  <c r="AH36" i="98"/>
  <c r="AI36" i="98"/>
  <c r="AJ36" i="98"/>
  <c r="AK36" i="98"/>
  <c r="AL36" i="98"/>
  <c r="AM36" i="98"/>
  <c r="AN36" i="98"/>
  <c r="AO36" i="98"/>
  <c r="AP36" i="98"/>
  <c r="AQ36" i="98"/>
  <c r="AR36" i="98"/>
  <c r="AS36" i="98"/>
  <c r="AT36" i="98"/>
  <c r="AU36" i="98"/>
  <c r="AV36" i="98"/>
  <c r="AW36" i="98"/>
  <c r="AX36" i="98"/>
  <c r="AY36" i="98"/>
  <c r="AZ36" i="98"/>
  <c r="BA36" i="98"/>
  <c r="BB36" i="98"/>
  <c r="BC36" i="98"/>
  <c r="BD36" i="98"/>
  <c r="BE36" i="98"/>
  <c r="BF36" i="98"/>
  <c r="BG36" i="98"/>
  <c r="BH36" i="98"/>
  <c r="BI36" i="98"/>
  <c r="BJ36" i="98"/>
  <c r="BK36" i="98"/>
  <c r="E37" i="98"/>
  <c r="F37" i="98"/>
  <c r="G37" i="98"/>
  <c r="H37" i="98"/>
  <c r="I37" i="98"/>
  <c r="J37" i="98"/>
  <c r="K37" i="98"/>
  <c r="L37" i="98"/>
  <c r="M37" i="98"/>
  <c r="N37" i="98"/>
  <c r="O37" i="98"/>
  <c r="P37" i="98"/>
  <c r="Q37" i="98"/>
  <c r="R37" i="98"/>
  <c r="S37" i="98"/>
  <c r="T37" i="98"/>
  <c r="U37" i="98"/>
  <c r="V37" i="98"/>
  <c r="W37" i="98"/>
  <c r="X37" i="98"/>
  <c r="Y37" i="98"/>
  <c r="Z37" i="98"/>
  <c r="AA37" i="98"/>
  <c r="AB37" i="98"/>
  <c r="AC37" i="98"/>
  <c r="AD37" i="98"/>
  <c r="AE37" i="98"/>
  <c r="AF37" i="98"/>
  <c r="AG37" i="98"/>
  <c r="AH37" i="98"/>
  <c r="AI37" i="98"/>
  <c r="AJ37" i="98"/>
  <c r="AK37" i="98"/>
  <c r="AL37" i="98"/>
  <c r="AM37" i="98"/>
  <c r="AN37" i="98"/>
  <c r="AO37" i="98"/>
  <c r="AP37" i="98"/>
  <c r="AQ37" i="98"/>
  <c r="AR37" i="98"/>
  <c r="AS37" i="98"/>
  <c r="AT37" i="98"/>
  <c r="AU37" i="98"/>
  <c r="AV37" i="98"/>
  <c r="AW37" i="98"/>
  <c r="AX37" i="98"/>
  <c r="AY37" i="98"/>
  <c r="AZ37" i="98"/>
  <c r="BA37" i="98"/>
  <c r="BB37" i="98"/>
  <c r="BC37" i="98"/>
  <c r="BD37" i="98"/>
  <c r="BE37" i="98"/>
  <c r="BF37" i="98"/>
  <c r="BG37" i="98"/>
  <c r="BH37" i="98"/>
  <c r="BI37" i="98"/>
  <c r="BJ37" i="98"/>
  <c r="BK37" i="98"/>
  <c r="E38" i="98"/>
  <c r="F38" i="98"/>
  <c r="G38" i="98"/>
  <c r="H38" i="98"/>
  <c r="I38" i="98"/>
  <c r="J38" i="98"/>
  <c r="K38" i="98"/>
  <c r="L38" i="98"/>
  <c r="M38" i="98"/>
  <c r="N38" i="98"/>
  <c r="O38" i="98"/>
  <c r="P38" i="98"/>
  <c r="Q38" i="98"/>
  <c r="R38" i="98"/>
  <c r="S38" i="98"/>
  <c r="T38" i="98"/>
  <c r="U38" i="98"/>
  <c r="V38" i="98"/>
  <c r="W38" i="98"/>
  <c r="X38" i="98"/>
  <c r="Y38" i="98"/>
  <c r="Z38" i="98"/>
  <c r="AA38" i="98"/>
  <c r="AB38" i="98"/>
  <c r="AC38" i="98"/>
  <c r="AD38" i="98"/>
  <c r="AE38" i="98"/>
  <c r="AF38" i="98"/>
  <c r="AG38" i="98"/>
  <c r="AH38" i="98"/>
  <c r="AI38" i="98"/>
  <c r="AJ38" i="98"/>
  <c r="AK38" i="98"/>
  <c r="AL38" i="98"/>
  <c r="AM38" i="98"/>
  <c r="AN38" i="98"/>
  <c r="AO38" i="98"/>
  <c r="AP38" i="98"/>
  <c r="AQ38" i="98"/>
  <c r="AR38" i="98"/>
  <c r="AS38" i="98"/>
  <c r="AT38" i="98"/>
  <c r="AU38" i="98"/>
  <c r="AV38" i="98"/>
  <c r="AW38" i="98"/>
  <c r="AX38" i="98"/>
  <c r="AY38" i="98"/>
  <c r="AZ38" i="98"/>
  <c r="BA38" i="98"/>
  <c r="BB38" i="98"/>
  <c r="BC38" i="98"/>
  <c r="BD38" i="98"/>
  <c r="BE38" i="98"/>
  <c r="BF38" i="98"/>
  <c r="BG38" i="98"/>
  <c r="BH38" i="98"/>
  <c r="BI38" i="98"/>
  <c r="BJ38" i="98"/>
  <c r="BK38" i="98"/>
  <c r="E39" i="98"/>
  <c r="F39" i="98"/>
  <c r="G39" i="98"/>
  <c r="H39" i="98"/>
  <c r="I39" i="98"/>
  <c r="J39" i="98"/>
  <c r="K39" i="98"/>
  <c r="L39" i="98"/>
  <c r="M39" i="98"/>
  <c r="N39" i="98"/>
  <c r="O39" i="98"/>
  <c r="P39" i="98"/>
  <c r="Q39" i="98"/>
  <c r="R39" i="98"/>
  <c r="S39" i="98"/>
  <c r="T39" i="98"/>
  <c r="U39" i="98"/>
  <c r="V39" i="98"/>
  <c r="W39" i="98"/>
  <c r="X39" i="98"/>
  <c r="Y39" i="98"/>
  <c r="Z39" i="98"/>
  <c r="AA39" i="98"/>
  <c r="AB39" i="98"/>
  <c r="AC39" i="98"/>
  <c r="AD39" i="98"/>
  <c r="AE39" i="98"/>
  <c r="AF39" i="98"/>
  <c r="AG39" i="98"/>
  <c r="AH39" i="98"/>
  <c r="AI39" i="98"/>
  <c r="AJ39" i="98"/>
  <c r="AK39" i="98"/>
  <c r="AL39" i="98"/>
  <c r="AM39" i="98"/>
  <c r="AN39" i="98"/>
  <c r="AO39" i="98"/>
  <c r="AP39" i="98"/>
  <c r="AQ39" i="98"/>
  <c r="AR39" i="98"/>
  <c r="AS39" i="98"/>
  <c r="AT39" i="98"/>
  <c r="AU39" i="98"/>
  <c r="AV39" i="98"/>
  <c r="AW39" i="98"/>
  <c r="AX39" i="98"/>
  <c r="AY39" i="98"/>
  <c r="AZ39" i="98"/>
  <c r="BA39" i="98"/>
  <c r="BB39" i="98"/>
  <c r="BC39" i="98"/>
  <c r="BD39" i="98"/>
  <c r="BE39" i="98"/>
  <c r="BF39" i="98"/>
  <c r="BG39" i="98"/>
  <c r="BH39" i="98"/>
  <c r="BI39" i="98"/>
  <c r="BJ39" i="98"/>
  <c r="BK39" i="98"/>
  <c r="E40" i="98"/>
  <c r="F40" i="98"/>
  <c r="G40" i="98"/>
  <c r="H40" i="98"/>
  <c r="I40" i="98"/>
  <c r="J40" i="98"/>
  <c r="K40" i="98"/>
  <c r="L40" i="98"/>
  <c r="M40" i="98"/>
  <c r="N40" i="98"/>
  <c r="O40" i="98"/>
  <c r="P40" i="98"/>
  <c r="Q40" i="98"/>
  <c r="R40" i="98"/>
  <c r="S40" i="98"/>
  <c r="T40" i="98"/>
  <c r="U40" i="98"/>
  <c r="V40" i="98"/>
  <c r="W40" i="98"/>
  <c r="X40" i="98"/>
  <c r="Y40" i="98"/>
  <c r="Z40" i="98"/>
  <c r="AA40" i="98"/>
  <c r="AB40" i="98"/>
  <c r="AC40" i="98"/>
  <c r="AD40" i="98"/>
  <c r="AE40" i="98"/>
  <c r="AF40" i="98"/>
  <c r="AG40" i="98"/>
  <c r="AH40" i="98"/>
  <c r="AI40" i="98"/>
  <c r="AJ40" i="98"/>
  <c r="AK40" i="98"/>
  <c r="AL40" i="98"/>
  <c r="AM40" i="98"/>
  <c r="AN40" i="98"/>
  <c r="AO40" i="98"/>
  <c r="AP40" i="98"/>
  <c r="AQ40" i="98"/>
  <c r="AR40" i="98"/>
  <c r="AS40" i="98"/>
  <c r="AT40" i="98"/>
  <c r="AU40" i="98"/>
  <c r="AV40" i="98"/>
  <c r="AW40" i="98"/>
  <c r="AX40" i="98"/>
  <c r="AY40" i="98"/>
  <c r="AZ40" i="98"/>
  <c r="BA40" i="98"/>
  <c r="BB40" i="98"/>
  <c r="BC40" i="98"/>
  <c r="BD40" i="98"/>
  <c r="BE40" i="98"/>
  <c r="BF40" i="98"/>
  <c r="BG40" i="98"/>
  <c r="BH40" i="98"/>
  <c r="BI40" i="98"/>
  <c r="BJ40" i="98"/>
  <c r="BK40" i="98"/>
  <c r="E41" i="98"/>
  <c r="F41" i="98"/>
  <c r="G41" i="98"/>
  <c r="H41" i="98"/>
  <c r="I41" i="98"/>
  <c r="J41" i="98"/>
  <c r="K41" i="98"/>
  <c r="L41" i="98"/>
  <c r="M41" i="98"/>
  <c r="N41" i="98"/>
  <c r="O41" i="98"/>
  <c r="P41" i="98"/>
  <c r="Q41" i="98"/>
  <c r="R41" i="98"/>
  <c r="S41" i="98"/>
  <c r="T41" i="98"/>
  <c r="U41" i="98"/>
  <c r="V41" i="98"/>
  <c r="W41" i="98"/>
  <c r="X41" i="98"/>
  <c r="Y41" i="98"/>
  <c r="Z41" i="98"/>
  <c r="AA41" i="98"/>
  <c r="AB41" i="98"/>
  <c r="AC41" i="98"/>
  <c r="AD41" i="98"/>
  <c r="AE41" i="98"/>
  <c r="AF41" i="98"/>
  <c r="AG41" i="98"/>
  <c r="AH41" i="98"/>
  <c r="AI41" i="98"/>
  <c r="AJ41" i="98"/>
  <c r="AK41" i="98"/>
  <c r="AL41" i="98"/>
  <c r="AM41" i="98"/>
  <c r="AN41" i="98"/>
  <c r="AO41" i="98"/>
  <c r="AP41" i="98"/>
  <c r="AQ41" i="98"/>
  <c r="AR41" i="98"/>
  <c r="AS41" i="98"/>
  <c r="AT41" i="98"/>
  <c r="AU41" i="98"/>
  <c r="AV41" i="98"/>
  <c r="AW41" i="98"/>
  <c r="AX41" i="98"/>
  <c r="AY41" i="98"/>
  <c r="AZ41" i="98"/>
  <c r="BA41" i="98"/>
  <c r="BB41" i="98"/>
  <c r="BC41" i="98"/>
  <c r="BD41" i="98"/>
  <c r="BE41" i="98"/>
  <c r="BF41" i="98"/>
  <c r="BG41" i="98"/>
  <c r="BH41" i="98"/>
  <c r="BI41" i="98"/>
  <c r="BJ41" i="98"/>
  <c r="BK41" i="98"/>
  <c r="E42" i="98"/>
  <c r="F42" i="98"/>
  <c r="G42" i="98"/>
  <c r="H42" i="98"/>
  <c r="I42" i="98"/>
  <c r="J42" i="98"/>
  <c r="K42" i="98"/>
  <c r="L42" i="98"/>
  <c r="M42" i="98"/>
  <c r="N42" i="98"/>
  <c r="O42" i="98"/>
  <c r="P42" i="98"/>
  <c r="Q42" i="98"/>
  <c r="R42" i="98"/>
  <c r="S42" i="98"/>
  <c r="T42" i="98"/>
  <c r="U42" i="98"/>
  <c r="V42" i="98"/>
  <c r="W42" i="98"/>
  <c r="X42" i="98"/>
  <c r="Y42" i="98"/>
  <c r="Z42" i="98"/>
  <c r="AA42" i="98"/>
  <c r="AB42" i="98"/>
  <c r="AC42" i="98"/>
  <c r="AD42" i="98"/>
  <c r="AE42" i="98"/>
  <c r="AF42" i="98"/>
  <c r="AG42" i="98"/>
  <c r="AH42" i="98"/>
  <c r="AI42" i="98"/>
  <c r="AJ42" i="98"/>
  <c r="AK42" i="98"/>
  <c r="AL42" i="98"/>
  <c r="AM42" i="98"/>
  <c r="AN42" i="98"/>
  <c r="AO42" i="98"/>
  <c r="AP42" i="98"/>
  <c r="AQ42" i="98"/>
  <c r="AR42" i="98"/>
  <c r="AS42" i="98"/>
  <c r="AT42" i="98"/>
  <c r="AU42" i="98"/>
  <c r="AV42" i="98"/>
  <c r="AW42" i="98"/>
  <c r="AX42" i="98"/>
  <c r="AY42" i="98"/>
  <c r="AZ42" i="98"/>
  <c r="BA42" i="98"/>
  <c r="BB42" i="98"/>
  <c r="BC42" i="98"/>
  <c r="BD42" i="98"/>
  <c r="BE42" i="98"/>
  <c r="BF42" i="98"/>
  <c r="BG42" i="98"/>
  <c r="BH42" i="98"/>
  <c r="BI42" i="98"/>
  <c r="BJ42" i="98"/>
  <c r="BK42" i="98"/>
  <c r="E43" i="98"/>
  <c r="F43" i="98"/>
  <c r="G43" i="98"/>
  <c r="H43" i="98"/>
  <c r="I43" i="98"/>
  <c r="J43" i="98"/>
  <c r="K43" i="98"/>
  <c r="L43" i="98"/>
  <c r="M43" i="98"/>
  <c r="N43" i="98"/>
  <c r="O43" i="98"/>
  <c r="P43" i="98"/>
  <c r="Q43" i="98"/>
  <c r="R43" i="98"/>
  <c r="S43" i="98"/>
  <c r="T43" i="98"/>
  <c r="U43" i="98"/>
  <c r="V43" i="98"/>
  <c r="W43" i="98"/>
  <c r="X43" i="98"/>
  <c r="Y43" i="98"/>
  <c r="Z43" i="98"/>
  <c r="AA43" i="98"/>
  <c r="AB43" i="98"/>
  <c r="AC43" i="98"/>
  <c r="AD43" i="98"/>
  <c r="AE43" i="98"/>
  <c r="AF43" i="98"/>
  <c r="AG43" i="98"/>
  <c r="AH43" i="98"/>
  <c r="AI43" i="98"/>
  <c r="AJ43" i="98"/>
  <c r="AK43" i="98"/>
  <c r="AL43" i="98"/>
  <c r="AM43" i="98"/>
  <c r="AN43" i="98"/>
  <c r="AO43" i="98"/>
  <c r="AP43" i="98"/>
  <c r="AQ43" i="98"/>
  <c r="AR43" i="98"/>
  <c r="AS43" i="98"/>
  <c r="AT43" i="98"/>
  <c r="AU43" i="98"/>
  <c r="AV43" i="98"/>
  <c r="AW43" i="98"/>
  <c r="AX43" i="98"/>
  <c r="AY43" i="98"/>
  <c r="AZ43" i="98"/>
  <c r="BA43" i="98"/>
  <c r="BB43" i="98"/>
  <c r="BC43" i="98"/>
  <c r="BD43" i="98"/>
  <c r="BE43" i="98"/>
  <c r="BF43" i="98"/>
  <c r="BG43" i="98"/>
  <c r="BH43" i="98"/>
  <c r="BI43" i="98"/>
  <c r="BJ43" i="98"/>
  <c r="BK43" i="98"/>
  <c r="E44" i="98"/>
  <c r="F44" i="98"/>
  <c r="G44" i="98"/>
  <c r="H44" i="98"/>
  <c r="I44" i="98"/>
  <c r="J44" i="98"/>
  <c r="K44" i="98"/>
  <c r="L44" i="98"/>
  <c r="M44" i="98"/>
  <c r="N44" i="98"/>
  <c r="O44" i="98"/>
  <c r="P44" i="98"/>
  <c r="Q44" i="98"/>
  <c r="R44" i="98"/>
  <c r="S44" i="98"/>
  <c r="T44" i="98"/>
  <c r="U44" i="98"/>
  <c r="V44" i="98"/>
  <c r="W44" i="98"/>
  <c r="X44" i="98"/>
  <c r="Y44" i="98"/>
  <c r="Z44" i="98"/>
  <c r="AA44" i="98"/>
  <c r="AB44" i="98"/>
  <c r="AC44" i="98"/>
  <c r="AD44" i="98"/>
  <c r="AE44" i="98"/>
  <c r="AF44" i="98"/>
  <c r="AG44" i="98"/>
  <c r="AH44" i="98"/>
  <c r="AI44" i="98"/>
  <c r="AJ44" i="98"/>
  <c r="AK44" i="98"/>
  <c r="AL44" i="98"/>
  <c r="AM44" i="98"/>
  <c r="AN44" i="98"/>
  <c r="AO44" i="98"/>
  <c r="AP44" i="98"/>
  <c r="AQ44" i="98"/>
  <c r="AR44" i="98"/>
  <c r="AS44" i="98"/>
  <c r="AT44" i="98"/>
  <c r="AU44" i="98"/>
  <c r="AV44" i="98"/>
  <c r="AW44" i="98"/>
  <c r="AX44" i="98"/>
  <c r="AY44" i="98"/>
  <c r="AZ44" i="98"/>
  <c r="BA44" i="98"/>
  <c r="BB44" i="98"/>
  <c r="BC44" i="98"/>
  <c r="BD44" i="98"/>
  <c r="BE44" i="98"/>
  <c r="BF44" i="98"/>
  <c r="BG44" i="98"/>
  <c r="BH44" i="98"/>
  <c r="BI44" i="98"/>
  <c r="BJ44" i="98"/>
  <c r="BK44" i="98"/>
  <c r="E45" i="98"/>
  <c r="F45" i="98"/>
  <c r="G45" i="98"/>
  <c r="H45" i="98"/>
  <c r="I45" i="98"/>
  <c r="J45" i="98"/>
  <c r="K45" i="98"/>
  <c r="L45" i="98"/>
  <c r="M45" i="98"/>
  <c r="N45" i="98"/>
  <c r="O45" i="98"/>
  <c r="P45" i="98"/>
  <c r="Q45" i="98"/>
  <c r="R45" i="98"/>
  <c r="S45" i="98"/>
  <c r="T45" i="98"/>
  <c r="U45" i="98"/>
  <c r="V45" i="98"/>
  <c r="W45" i="98"/>
  <c r="X45" i="98"/>
  <c r="Y45" i="98"/>
  <c r="Z45" i="98"/>
  <c r="AA45" i="98"/>
  <c r="AB45" i="98"/>
  <c r="AC45" i="98"/>
  <c r="AD45" i="98"/>
  <c r="AE45" i="98"/>
  <c r="AF45" i="98"/>
  <c r="AG45" i="98"/>
  <c r="AH45" i="98"/>
  <c r="AI45" i="98"/>
  <c r="AJ45" i="98"/>
  <c r="AK45" i="98"/>
  <c r="AL45" i="98"/>
  <c r="AM45" i="98"/>
  <c r="AN45" i="98"/>
  <c r="AO45" i="98"/>
  <c r="AP45" i="98"/>
  <c r="AQ45" i="98"/>
  <c r="AR45" i="98"/>
  <c r="AS45" i="98"/>
  <c r="AT45" i="98"/>
  <c r="AU45" i="98"/>
  <c r="AV45" i="98"/>
  <c r="AW45" i="98"/>
  <c r="AX45" i="98"/>
  <c r="AY45" i="98"/>
  <c r="AZ45" i="98"/>
  <c r="BA45" i="98"/>
  <c r="BB45" i="98"/>
  <c r="BC45" i="98"/>
  <c r="BD45" i="98"/>
  <c r="BE45" i="98"/>
  <c r="BF45" i="98"/>
  <c r="BG45" i="98"/>
  <c r="BH45" i="98"/>
  <c r="BI45" i="98"/>
  <c r="BJ45" i="98"/>
  <c r="BK45" i="98"/>
  <c r="E46" i="98"/>
  <c r="F46" i="98"/>
  <c r="G46" i="98"/>
  <c r="H46" i="98"/>
  <c r="I46" i="98"/>
  <c r="J46" i="98"/>
  <c r="K46" i="98"/>
  <c r="L46" i="98"/>
  <c r="M46" i="98"/>
  <c r="N46" i="98"/>
  <c r="O46" i="98"/>
  <c r="P46" i="98"/>
  <c r="Q46" i="98"/>
  <c r="R46" i="98"/>
  <c r="S46" i="98"/>
  <c r="T46" i="98"/>
  <c r="U46" i="98"/>
  <c r="V46" i="98"/>
  <c r="W46" i="98"/>
  <c r="X46" i="98"/>
  <c r="Y46" i="98"/>
  <c r="Z46" i="98"/>
  <c r="AA46" i="98"/>
  <c r="AB46" i="98"/>
  <c r="AC46" i="98"/>
  <c r="AD46" i="98"/>
  <c r="AE46" i="98"/>
  <c r="AF46" i="98"/>
  <c r="AG46" i="98"/>
  <c r="AH46" i="98"/>
  <c r="AI46" i="98"/>
  <c r="AJ46" i="98"/>
  <c r="AK46" i="98"/>
  <c r="AL46" i="98"/>
  <c r="AM46" i="98"/>
  <c r="AN46" i="98"/>
  <c r="AO46" i="98"/>
  <c r="AP46" i="98"/>
  <c r="AQ46" i="98"/>
  <c r="AR46" i="98"/>
  <c r="AS46" i="98"/>
  <c r="AT46" i="98"/>
  <c r="AU46" i="98"/>
  <c r="AV46" i="98"/>
  <c r="AW46" i="98"/>
  <c r="AX46" i="98"/>
  <c r="AY46" i="98"/>
  <c r="AZ46" i="98"/>
  <c r="BA46" i="98"/>
  <c r="BB46" i="98"/>
  <c r="BC46" i="98"/>
  <c r="BD46" i="98"/>
  <c r="BE46" i="98"/>
  <c r="BF46" i="98"/>
  <c r="BG46" i="98"/>
  <c r="BH46" i="98"/>
  <c r="BI46" i="98"/>
  <c r="BJ46" i="98"/>
  <c r="BK46" i="98"/>
  <c r="E47" i="98"/>
  <c r="F47" i="98"/>
  <c r="G47" i="98"/>
  <c r="H47" i="98"/>
  <c r="I47" i="98"/>
  <c r="J47" i="98"/>
  <c r="K47" i="98"/>
  <c r="L47" i="98"/>
  <c r="M47" i="98"/>
  <c r="N47" i="98"/>
  <c r="O47" i="98"/>
  <c r="P47" i="98"/>
  <c r="Q47" i="98"/>
  <c r="R47" i="98"/>
  <c r="S47" i="98"/>
  <c r="T47" i="98"/>
  <c r="U47" i="98"/>
  <c r="V47" i="98"/>
  <c r="W47" i="98"/>
  <c r="X47" i="98"/>
  <c r="Y47" i="98"/>
  <c r="Z47" i="98"/>
  <c r="AA47" i="98"/>
  <c r="AB47" i="98"/>
  <c r="AC47" i="98"/>
  <c r="AD47" i="98"/>
  <c r="AE47" i="98"/>
  <c r="AF47" i="98"/>
  <c r="AG47" i="98"/>
  <c r="AH47" i="98"/>
  <c r="AI47" i="98"/>
  <c r="AJ47" i="98"/>
  <c r="AK47" i="98"/>
  <c r="AL47" i="98"/>
  <c r="AM47" i="98"/>
  <c r="AN47" i="98"/>
  <c r="AO47" i="98"/>
  <c r="AP47" i="98"/>
  <c r="AQ47" i="98"/>
  <c r="AR47" i="98"/>
  <c r="AS47" i="98"/>
  <c r="AT47" i="98"/>
  <c r="AU47" i="98"/>
  <c r="AV47" i="98"/>
  <c r="AW47" i="98"/>
  <c r="AX47" i="98"/>
  <c r="AY47" i="98"/>
  <c r="AZ47" i="98"/>
  <c r="BA47" i="98"/>
  <c r="BB47" i="98"/>
  <c r="BC47" i="98"/>
  <c r="BD47" i="98"/>
  <c r="BE47" i="98"/>
  <c r="BF47" i="98"/>
  <c r="BG47" i="98"/>
  <c r="BH47" i="98"/>
  <c r="BI47" i="98"/>
  <c r="BJ47" i="98"/>
  <c r="BK47" i="98"/>
  <c r="E48" i="98"/>
  <c r="F48" i="98"/>
  <c r="G48" i="98"/>
  <c r="H48" i="98"/>
  <c r="I48" i="98"/>
  <c r="J48" i="98"/>
  <c r="K48" i="98"/>
  <c r="L48" i="98"/>
  <c r="M48" i="98"/>
  <c r="N48" i="98"/>
  <c r="O48" i="98"/>
  <c r="P48" i="98"/>
  <c r="Q48" i="98"/>
  <c r="R48" i="98"/>
  <c r="S48" i="98"/>
  <c r="T48" i="98"/>
  <c r="U48" i="98"/>
  <c r="V48" i="98"/>
  <c r="W48" i="98"/>
  <c r="X48" i="98"/>
  <c r="Y48" i="98"/>
  <c r="Z48" i="98"/>
  <c r="AA48" i="98"/>
  <c r="AB48" i="98"/>
  <c r="AC48" i="98"/>
  <c r="AD48" i="98"/>
  <c r="AE48" i="98"/>
  <c r="AF48" i="98"/>
  <c r="AG48" i="98"/>
  <c r="AH48" i="98"/>
  <c r="AI48" i="98"/>
  <c r="AJ48" i="98"/>
  <c r="AK48" i="98"/>
  <c r="AL48" i="98"/>
  <c r="AM48" i="98"/>
  <c r="AN48" i="98"/>
  <c r="AO48" i="98"/>
  <c r="AP48" i="98"/>
  <c r="AQ48" i="98"/>
  <c r="AR48" i="98"/>
  <c r="AS48" i="98"/>
  <c r="AT48" i="98"/>
  <c r="AU48" i="98"/>
  <c r="AV48" i="98"/>
  <c r="AW48" i="98"/>
  <c r="AX48" i="98"/>
  <c r="AY48" i="98"/>
  <c r="AZ48" i="98"/>
  <c r="BA48" i="98"/>
  <c r="BB48" i="98"/>
  <c r="BC48" i="98"/>
  <c r="BD48" i="98"/>
  <c r="BE48" i="98"/>
  <c r="BF48" i="98"/>
  <c r="BG48" i="98"/>
  <c r="BH48" i="98"/>
  <c r="BI48" i="98"/>
  <c r="BJ48" i="98"/>
  <c r="BK48" i="98"/>
  <c r="E49" i="98"/>
  <c r="F49" i="98"/>
  <c r="G49" i="98"/>
  <c r="H49" i="98"/>
  <c r="I49" i="98"/>
  <c r="J49" i="98"/>
  <c r="K49" i="98"/>
  <c r="L49" i="98"/>
  <c r="M49" i="98"/>
  <c r="N49" i="98"/>
  <c r="O49" i="98"/>
  <c r="P49" i="98"/>
  <c r="Q49" i="98"/>
  <c r="R49" i="98"/>
  <c r="S49" i="98"/>
  <c r="T49" i="98"/>
  <c r="U49" i="98"/>
  <c r="V49" i="98"/>
  <c r="W49" i="98"/>
  <c r="X49" i="98"/>
  <c r="Y49" i="98"/>
  <c r="Z49" i="98"/>
  <c r="AA49" i="98"/>
  <c r="AB49" i="98"/>
  <c r="AC49" i="98"/>
  <c r="AD49" i="98"/>
  <c r="AE49" i="98"/>
  <c r="AF49" i="98"/>
  <c r="AG49" i="98"/>
  <c r="AH49" i="98"/>
  <c r="AI49" i="98"/>
  <c r="AJ49" i="98"/>
  <c r="AK49" i="98"/>
  <c r="AL49" i="98"/>
  <c r="AM49" i="98"/>
  <c r="AN49" i="98"/>
  <c r="AO49" i="98"/>
  <c r="AP49" i="98"/>
  <c r="AQ49" i="98"/>
  <c r="AR49" i="98"/>
  <c r="AS49" i="98"/>
  <c r="AT49" i="98"/>
  <c r="AU49" i="98"/>
  <c r="AV49" i="98"/>
  <c r="AW49" i="98"/>
  <c r="AX49" i="98"/>
  <c r="AY49" i="98"/>
  <c r="AZ49" i="98"/>
  <c r="BA49" i="98"/>
  <c r="BB49" i="98"/>
  <c r="BC49" i="98"/>
  <c r="BD49" i="98"/>
  <c r="BE49" i="98"/>
  <c r="BF49" i="98"/>
  <c r="BG49" i="98"/>
  <c r="BH49" i="98"/>
  <c r="BI49" i="98"/>
  <c r="BJ49" i="98"/>
  <c r="BK49" i="98"/>
  <c r="E50" i="98"/>
  <c r="F50" i="98"/>
  <c r="G50" i="98"/>
  <c r="H50" i="98"/>
  <c r="I50" i="98"/>
  <c r="J50" i="98"/>
  <c r="K50" i="98"/>
  <c r="L50" i="98"/>
  <c r="M50" i="98"/>
  <c r="N50" i="98"/>
  <c r="O50" i="98"/>
  <c r="P50" i="98"/>
  <c r="Q50" i="98"/>
  <c r="R50" i="98"/>
  <c r="S50" i="98"/>
  <c r="T50" i="98"/>
  <c r="U50" i="98"/>
  <c r="V50" i="98"/>
  <c r="W50" i="98"/>
  <c r="X50" i="98"/>
  <c r="Y50" i="98"/>
  <c r="Z50" i="98"/>
  <c r="AA50" i="98"/>
  <c r="AB50" i="98"/>
  <c r="AC50" i="98"/>
  <c r="AD50" i="98"/>
  <c r="AE50" i="98"/>
  <c r="AF50" i="98"/>
  <c r="AG50" i="98"/>
  <c r="AH50" i="98"/>
  <c r="AI50" i="98"/>
  <c r="AJ50" i="98"/>
  <c r="AK50" i="98"/>
  <c r="AL50" i="98"/>
  <c r="AM50" i="98"/>
  <c r="AN50" i="98"/>
  <c r="AO50" i="98"/>
  <c r="AP50" i="98"/>
  <c r="AQ50" i="98"/>
  <c r="AR50" i="98"/>
  <c r="AS50" i="98"/>
  <c r="AT50" i="98"/>
  <c r="AU50" i="98"/>
  <c r="AV50" i="98"/>
  <c r="AW50" i="98"/>
  <c r="AX50" i="98"/>
  <c r="AY50" i="98"/>
  <c r="AZ50" i="98"/>
  <c r="BA50" i="98"/>
  <c r="BB50" i="98"/>
  <c r="BC50" i="98"/>
  <c r="BD50" i="98"/>
  <c r="BE50" i="98"/>
  <c r="BF50" i="98"/>
  <c r="BG50" i="98"/>
  <c r="BH50" i="98"/>
  <c r="BI50" i="98"/>
  <c r="BJ50" i="98"/>
  <c r="BK50" i="98"/>
  <c r="E51" i="98"/>
  <c r="F51" i="98"/>
  <c r="G51" i="98"/>
  <c r="H51" i="98"/>
  <c r="I51" i="98"/>
  <c r="J51" i="98"/>
  <c r="K51" i="98"/>
  <c r="L51" i="98"/>
  <c r="M51" i="98"/>
  <c r="N51" i="98"/>
  <c r="O51" i="98"/>
  <c r="P51" i="98"/>
  <c r="Q51" i="98"/>
  <c r="R51" i="98"/>
  <c r="S51" i="98"/>
  <c r="T51" i="98"/>
  <c r="U51" i="98"/>
  <c r="V51" i="98"/>
  <c r="W51" i="98"/>
  <c r="X51" i="98"/>
  <c r="Y51" i="98"/>
  <c r="Z51" i="98"/>
  <c r="AA51" i="98"/>
  <c r="AB51" i="98"/>
  <c r="AC51" i="98"/>
  <c r="AD51" i="98"/>
  <c r="AE51" i="98"/>
  <c r="AF51" i="98"/>
  <c r="AG51" i="98"/>
  <c r="AH51" i="98"/>
  <c r="AI51" i="98"/>
  <c r="AJ51" i="98"/>
  <c r="AK51" i="98"/>
  <c r="AL51" i="98"/>
  <c r="AM51" i="98"/>
  <c r="AN51" i="98"/>
  <c r="AO51" i="98"/>
  <c r="AP51" i="98"/>
  <c r="AQ51" i="98"/>
  <c r="AR51" i="98"/>
  <c r="AS51" i="98"/>
  <c r="AT51" i="98"/>
  <c r="AU51" i="98"/>
  <c r="AV51" i="98"/>
  <c r="AW51" i="98"/>
  <c r="AX51" i="98"/>
  <c r="AY51" i="98"/>
  <c r="AZ51" i="98"/>
  <c r="BA51" i="98"/>
  <c r="BB51" i="98"/>
  <c r="BC51" i="98"/>
  <c r="BD51" i="98"/>
  <c r="BE51" i="98"/>
  <c r="BF51" i="98"/>
  <c r="BG51" i="98"/>
  <c r="BH51" i="98"/>
  <c r="BI51" i="98"/>
  <c r="BJ51" i="98"/>
  <c r="BK51" i="98"/>
  <c r="E52" i="98"/>
  <c r="F52" i="98"/>
  <c r="G52" i="98"/>
  <c r="H52" i="98"/>
  <c r="I52" i="98"/>
  <c r="J52" i="98"/>
  <c r="K52" i="98"/>
  <c r="L52" i="98"/>
  <c r="M52" i="98"/>
  <c r="N52" i="98"/>
  <c r="O52" i="98"/>
  <c r="P52" i="98"/>
  <c r="Q52" i="98"/>
  <c r="R52" i="98"/>
  <c r="S52" i="98"/>
  <c r="T52" i="98"/>
  <c r="U52" i="98"/>
  <c r="V52" i="98"/>
  <c r="W52" i="98"/>
  <c r="X52" i="98"/>
  <c r="Y52" i="98"/>
  <c r="Z52" i="98"/>
  <c r="AA52" i="98"/>
  <c r="AB52" i="98"/>
  <c r="AC52" i="98"/>
  <c r="AD52" i="98"/>
  <c r="AE52" i="98"/>
  <c r="AF52" i="98"/>
  <c r="AG52" i="98"/>
  <c r="AH52" i="98"/>
  <c r="AI52" i="98"/>
  <c r="AJ52" i="98"/>
  <c r="AK52" i="98"/>
  <c r="AL52" i="98"/>
  <c r="AM52" i="98"/>
  <c r="AN52" i="98"/>
  <c r="AO52" i="98"/>
  <c r="AP52" i="98"/>
  <c r="AQ52" i="98"/>
  <c r="AR52" i="98"/>
  <c r="AS52" i="98"/>
  <c r="AT52" i="98"/>
  <c r="AU52" i="98"/>
  <c r="AV52" i="98"/>
  <c r="AW52" i="98"/>
  <c r="AX52" i="98"/>
  <c r="AY52" i="98"/>
  <c r="AZ52" i="98"/>
  <c r="BA52" i="98"/>
  <c r="BB52" i="98"/>
  <c r="BC52" i="98"/>
  <c r="BD52" i="98"/>
  <c r="BE52" i="98"/>
  <c r="BF52" i="98"/>
  <c r="BG52" i="98"/>
  <c r="BH52" i="98"/>
  <c r="BI52" i="98"/>
  <c r="BJ52" i="98"/>
  <c r="BK52" i="98"/>
  <c r="E53" i="98"/>
  <c r="F53" i="98"/>
  <c r="G53" i="98"/>
  <c r="H53" i="98"/>
  <c r="I53" i="98"/>
  <c r="J53" i="98"/>
  <c r="K53" i="98"/>
  <c r="L53" i="98"/>
  <c r="M53" i="98"/>
  <c r="N53" i="98"/>
  <c r="O53" i="98"/>
  <c r="P53" i="98"/>
  <c r="Q53" i="98"/>
  <c r="R53" i="98"/>
  <c r="S53" i="98"/>
  <c r="T53" i="98"/>
  <c r="U53" i="98"/>
  <c r="V53" i="98"/>
  <c r="W53" i="98"/>
  <c r="X53" i="98"/>
  <c r="Y53" i="98"/>
  <c r="Z53" i="98"/>
  <c r="AA53" i="98"/>
  <c r="AB53" i="98"/>
  <c r="AC53" i="98"/>
  <c r="AD53" i="98"/>
  <c r="AE53" i="98"/>
  <c r="AF53" i="98"/>
  <c r="AG53" i="98"/>
  <c r="AH53" i="98"/>
  <c r="AI53" i="98"/>
  <c r="AJ53" i="98"/>
  <c r="AK53" i="98"/>
  <c r="AL53" i="98"/>
  <c r="AM53" i="98"/>
  <c r="AN53" i="98"/>
  <c r="AO53" i="98"/>
  <c r="AP53" i="98"/>
  <c r="AQ53" i="98"/>
  <c r="AR53" i="98"/>
  <c r="AS53" i="98"/>
  <c r="AT53" i="98"/>
  <c r="AU53" i="98"/>
  <c r="AV53" i="98"/>
  <c r="AW53" i="98"/>
  <c r="AX53" i="98"/>
  <c r="AY53" i="98"/>
  <c r="AZ53" i="98"/>
  <c r="BA53" i="98"/>
  <c r="BB53" i="98"/>
  <c r="BC53" i="98"/>
  <c r="BD53" i="98"/>
  <c r="BE53" i="98"/>
  <c r="BF53" i="98"/>
  <c r="BG53" i="98"/>
  <c r="BH53" i="98"/>
  <c r="BI53" i="98"/>
  <c r="BJ53" i="98"/>
  <c r="BK53" i="98"/>
  <c r="E54" i="98"/>
  <c r="F54" i="98"/>
  <c r="G54" i="98"/>
  <c r="H54" i="98"/>
  <c r="I54" i="98"/>
  <c r="J54" i="98"/>
  <c r="K54" i="98"/>
  <c r="L54" i="98"/>
  <c r="M54" i="98"/>
  <c r="N54" i="98"/>
  <c r="O54" i="98"/>
  <c r="P54" i="98"/>
  <c r="Q54" i="98"/>
  <c r="R54" i="98"/>
  <c r="S54" i="98"/>
  <c r="T54" i="98"/>
  <c r="U54" i="98"/>
  <c r="V54" i="98"/>
  <c r="W54" i="98"/>
  <c r="X54" i="98"/>
  <c r="Y54" i="98"/>
  <c r="Z54" i="98"/>
  <c r="AA54" i="98"/>
  <c r="AB54" i="98"/>
  <c r="AC54" i="98"/>
  <c r="AD54" i="98"/>
  <c r="AE54" i="98"/>
  <c r="AF54" i="98"/>
  <c r="AG54" i="98"/>
  <c r="AH54" i="98"/>
  <c r="AI54" i="98"/>
  <c r="AJ54" i="98"/>
  <c r="AK54" i="98"/>
  <c r="AL54" i="98"/>
  <c r="AM54" i="98"/>
  <c r="AN54" i="98"/>
  <c r="AO54" i="98"/>
  <c r="AP54" i="98"/>
  <c r="AQ54" i="98"/>
  <c r="AR54" i="98"/>
  <c r="AS54" i="98"/>
  <c r="AT54" i="98"/>
  <c r="AU54" i="98"/>
  <c r="AV54" i="98"/>
  <c r="AW54" i="98"/>
  <c r="AX54" i="98"/>
  <c r="AY54" i="98"/>
  <c r="AZ54" i="98"/>
  <c r="BA54" i="98"/>
  <c r="BB54" i="98"/>
  <c r="BC54" i="98"/>
  <c r="BD54" i="98"/>
  <c r="BE54" i="98"/>
  <c r="BF54" i="98"/>
  <c r="BG54" i="98"/>
  <c r="BH54" i="98"/>
  <c r="BI54" i="98"/>
  <c r="BJ54" i="98"/>
  <c r="BK54" i="98"/>
  <c r="E55" i="98"/>
  <c r="F55" i="98"/>
  <c r="G55" i="98"/>
  <c r="H55" i="98"/>
  <c r="I55" i="98"/>
  <c r="J55" i="98"/>
  <c r="K55" i="98"/>
  <c r="L55" i="98"/>
  <c r="M55" i="98"/>
  <c r="N55" i="98"/>
  <c r="O55" i="98"/>
  <c r="P55" i="98"/>
  <c r="Q55" i="98"/>
  <c r="R55" i="98"/>
  <c r="S55" i="98"/>
  <c r="T55" i="98"/>
  <c r="U55" i="98"/>
  <c r="V55" i="98"/>
  <c r="W55" i="98"/>
  <c r="X55" i="98"/>
  <c r="Y55" i="98"/>
  <c r="Z55" i="98"/>
  <c r="AA55" i="98"/>
  <c r="AB55" i="98"/>
  <c r="AC55" i="98"/>
  <c r="AD55" i="98"/>
  <c r="AE55" i="98"/>
  <c r="AF55" i="98"/>
  <c r="AG55" i="98"/>
  <c r="AH55" i="98"/>
  <c r="AI55" i="98"/>
  <c r="AJ55" i="98"/>
  <c r="AK55" i="98"/>
  <c r="AL55" i="98"/>
  <c r="AM55" i="98"/>
  <c r="AN55" i="98"/>
  <c r="AO55" i="98"/>
  <c r="AP55" i="98"/>
  <c r="AQ55" i="98"/>
  <c r="AR55" i="98"/>
  <c r="AS55" i="98"/>
  <c r="AT55" i="98"/>
  <c r="AU55" i="98"/>
  <c r="AV55" i="98"/>
  <c r="AW55" i="98"/>
  <c r="AX55" i="98"/>
  <c r="AY55" i="98"/>
  <c r="AZ55" i="98"/>
  <c r="BA55" i="98"/>
  <c r="BB55" i="98"/>
  <c r="BC55" i="98"/>
  <c r="BD55" i="98"/>
  <c r="BE55" i="98"/>
  <c r="BF55" i="98"/>
  <c r="BG55" i="98"/>
  <c r="BH55" i="98"/>
  <c r="BI55" i="98"/>
  <c r="BJ55" i="98"/>
  <c r="BK55" i="98"/>
  <c r="E56" i="98"/>
  <c r="F56" i="98"/>
  <c r="G56" i="98"/>
  <c r="H56" i="98"/>
  <c r="I56" i="98"/>
  <c r="J56" i="98"/>
  <c r="K56" i="98"/>
  <c r="L56" i="98"/>
  <c r="M56" i="98"/>
  <c r="N56" i="98"/>
  <c r="O56" i="98"/>
  <c r="P56" i="98"/>
  <c r="Q56" i="98"/>
  <c r="R56" i="98"/>
  <c r="S56" i="98"/>
  <c r="T56" i="98"/>
  <c r="U56" i="98"/>
  <c r="V56" i="98"/>
  <c r="W56" i="98"/>
  <c r="X56" i="98"/>
  <c r="Y56" i="98"/>
  <c r="Z56" i="98"/>
  <c r="AA56" i="98"/>
  <c r="AB56" i="98"/>
  <c r="AC56" i="98"/>
  <c r="AD56" i="98"/>
  <c r="AE56" i="98"/>
  <c r="AF56" i="98"/>
  <c r="AG56" i="98"/>
  <c r="AH56" i="98"/>
  <c r="AI56" i="98"/>
  <c r="AJ56" i="98"/>
  <c r="AK56" i="98"/>
  <c r="AL56" i="98"/>
  <c r="AM56" i="98"/>
  <c r="AN56" i="98"/>
  <c r="AO56" i="98"/>
  <c r="AP56" i="98"/>
  <c r="AQ56" i="98"/>
  <c r="AR56" i="98"/>
  <c r="AS56" i="98"/>
  <c r="AT56" i="98"/>
  <c r="AU56" i="98"/>
  <c r="AV56" i="98"/>
  <c r="AW56" i="98"/>
  <c r="AX56" i="98"/>
  <c r="AY56" i="98"/>
  <c r="AZ56" i="98"/>
  <c r="BA56" i="98"/>
  <c r="BB56" i="98"/>
  <c r="BC56" i="98"/>
  <c r="BD56" i="98"/>
  <c r="BE56" i="98"/>
  <c r="BF56" i="98"/>
  <c r="BG56" i="98"/>
  <c r="BH56" i="98"/>
  <c r="BI56" i="98"/>
  <c r="BJ56" i="98"/>
  <c r="BK56" i="98"/>
  <c r="E57" i="98"/>
  <c r="F57" i="98"/>
  <c r="G57" i="98"/>
  <c r="H57" i="98"/>
  <c r="I57" i="98"/>
  <c r="J57" i="98"/>
  <c r="K57" i="98"/>
  <c r="L57" i="98"/>
  <c r="M57" i="98"/>
  <c r="N57" i="98"/>
  <c r="O57" i="98"/>
  <c r="P57" i="98"/>
  <c r="Q57" i="98"/>
  <c r="R57" i="98"/>
  <c r="S57" i="98"/>
  <c r="T57" i="98"/>
  <c r="U57" i="98"/>
  <c r="V57" i="98"/>
  <c r="W57" i="98"/>
  <c r="X57" i="98"/>
  <c r="Y57" i="98"/>
  <c r="Z57" i="98"/>
  <c r="AA57" i="98"/>
  <c r="AB57" i="98"/>
  <c r="AC57" i="98"/>
  <c r="AD57" i="98"/>
  <c r="AE57" i="98"/>
  <c r="AF57" i="98"/>
  <c r="AG57" i="98"/>
  <c r="AH57" i="98"/>
  <c r="AI57" i="98"/>
  <c r="AJ57" i="98"/>
  <c r="AK57" i="98"/>
  <c r="AL57" i="98"/>
  <c r="AM57" i="98"/>
  <c r="AN57" i="98"/>
  <c r="AO57" i="98"/>
  <c r="AP57" i="98"/>
  <c r="AQ57" i="98"/>
  <c r="AR57" i="98"/>
  <c r="AS57" i="98"/>
  <c r="AT57" i="98"/>
  <c r="AU57" i="98"/>
  <c r="AV57" i="98"/>
  <c r="AW57" i="98"/>
  <c r="AX57" i="98"/>
  <c r="AY57" i="98"/>
  <c r="AZ57" i="98"/>
  <c r="BA57" i="98"/>
  <c r="BB57" i="98"/>
  <c r="BC57" i="98"/>
  <c r="BD57" i="98"/>
  <c r="BE57" i="98"/>
  <c r="BF57" i="98"/>
  <c r="BG57" i="98"/>
  <c r="BH57" i="98"/>
  <c r="BI57" i="98"/>
  <c r="BJ57" i="98"/>
  <c r="BK57" i="98"/>
  <c r="E58" i="98"/>
  <c r="F58" i="98"/>
  <c r="G58" i="98"/>
  <c r="H58" i="98"/>
  <c r="I58" i="98"/>
  <c r="J58" i="98"/>
  <c r="K58" i="98"/>
  <c r="L58" i="98"/>
  <c r="M58" i="98"/>
  <c r="N58" i="98"/>
  <c r="O58" i="98"/>
  <c r="P58" i="98"/>
  <c r="Q58" i="98"/>
  <c r="R58" i="98"/>
  <c r="S58" i="98"/>
  <c r="T58" i="98"/>
  <c r="U58" i="98"/>
  <c r="V58" i="98"/>
  <c r="W58" i="98"/>
  <c r="X58" i="98"/>
  <c r="Y58" i="98"/>
  <c r="Z58" i="98"/>
  <c r="AA58" i="98"/>
  <c r="AB58" i="98"/>
  <c r="AC58" i="98"/>
  <c r="AD58" i="98"/>
  <c r="AE58" i="98"/>
  <c r="AF58" i="98"/>
  <c r="AG58" i="98"/>
  <c r="AH58" i="98"/>
  <c r="AI58" i="98"/>
  <c r="AJ58" i="98"/>
  <c r="AK58" i="98"/>
  <c r="AL58" i="98"/>
  <c r="AM58" i="98"/>
  <c r="AN58" i="98"/>
  <c r="AO58" i="98"/>
  <c r="AP58" i="98"/>
  <c r="AQ58" i="98"/>
  <c r="AR58" i="98"/>
  <c r="AS58" i="98"/>
  <c r="AT58" i="98"/>
  <c r="AU58" i="98"/>
  <c r="AV58" i="98"/>
  <c r="AW58" i="98"/>
  <c r="AX58" i="98"/>
  <c r="AY58" i="98"/>
  <c r="AZ58" i="98"/>
  <c r="BA58" i="98"/>
  <c r="BB58" i="98"/>
  <c r="BC58" i="98"/>
  <c r="BD58" i="98"/>
  <c r="BE58" i="98"/>
  <c r="BF58" i="98"/>
  <c r="BG58" i="98"/>
  <c r="BH58" i="98"/>
  <c r="BI58" i="98"/>
  <c r="BJ58" i="98"/>
  <c r="BK58" i="98"/>
  <c r="E59" i="98"/>
  <c r="F59" i="98"/>
  <c r="G59" i="98"/>
  <c r="H59" i="98"/>
  <c r="I59" i="98"/>
  <c r="J59" i="98"/>
  <c r="K59" i="98"/>
  <c r="L59" i="98"/>
  <c r="M59" i="98"/>
  <c r="N59" i="98"/>
  <c r="O59" i="98"/>
  <c r="P59" i="98"/>
  <c r="Q59" i="98"/>
  <c r="R59" i="98"/>
  <c r="S59" i="98"/>
  <c r="T59" i="98"/>
  <c r="U59" i="98"/>
  <c r="V59" i="98"/>
  <c r="W59" i="98"/>
  <c r="X59" i="98"/>
  <c r="Y59" i="98"/>
  <c r="Z59" i="98"/>
  <c r="AA59" i="98"/>
  <c r="AB59" i="98"/>
  <c r="AC59" i="98"/>
  <c r="AD59" i="98"/>
  <c r="AE59" i="98"/>
  <c r="AF59" i="98"/>
  <c r="AG59" i="98"/>
  <c r="AH59" i="98"/>
  <c r="AI59" i="98"/>
  <c r="AJ59" i="98"/>
  <c r="AK59" i="98"/>
  <c r="AL59" i="98"/>
  <c r="AM59" i="98"/>
  <c r="AN59" i="98"/>
  <c r="AO59" i="98"/>
  <c r="AP59" i="98"/>
  <c r="AQ59" i="98"/>
  <c r="AR59" i="98"/>
  <c r="AS59" i="98"/>
  <c r="AT59" i="98"/>
  <c r="AU59" i="98"/>
  <c r="AV59" i="98"/>
  <c r="AW59" i="98"/>
  <c r="AX59" i="98"/>
  <c r="AY59" i="98"/>
  <c r="AZ59" i="98"/>
  <c r="BA59" i="98"/>
  <c r="BB59" i="98"/>
  <c r="BC59" i="98"/>
  <c r="BD59" i="98"/>
  <c r="BE59" i="98"/>
  <c r="BF59" i="98"/>
  <c r="BG59" i="98"/>
  <c r="BH59" i="98"/>
  <c r="BI59" i="98"/>
  <c r="BJ59" i="98"/>
  <c r="BK59" i="98"/>
  <c r="E60" i="98"/>
  <c r="F60" i="98"/>
  <c r="G60" i="98"/>
  <c r="H60" i="98"/>
  <c r="I60" i="98"/>
  <c r="J60" i="98"/>
  <c r="K60" i="98"/>
  <c r="L60" i="98"/>
  <c r="M60" i="98"/>
  <c r="N60" i="98"/>
  <c r="O60" i="98"/>
  <c r="P60" i="98"/>
  <c r="Q60" i="98"/>
  <c r="R60" i="98"/>
  <c r="S60" i="98"/>
  <c r="T60" i="98"/>
  <c r="U60" i="98"/>
  <c r="V60" i="98"/>
  <c r="W60" i="98"/>
  <c r="X60" i="98"/>
  <c r="Y60" i="98"/>
  <c r="Z60" i="98"/>
  <c r="AA60" i="98"/>
  <c r="AB60" i="98"/>
  <c r="AC60" i="98"/>
  <c r="AD60" i="98"/>
  <c r="AE60" i="98"/>
  <c r="AF60" i="98"/>
  <c r="AG60" i="98"/>
  <c r="AH60" i="98"/>
  <c r="AI60" i="98"/>
  <c r="AJ60" i="98"/>
  <c r="AK60" i="98"/>
  <c r="AL60" i="98"/>
  <c r="AM60" i="98"/>
  <c r="AN60" i="98"/>
  <c r="AO60" i="98"/>
  <c r="AP60" i="98"/>
  <c r="AQ60" i="98"/>
  <c r="AR60" i="98"/>
  <c r="AS60" i="98"/>
  <c r="AT60" i="98"/>
  <c r="AU60" i="98"/>
  <c r="AV60" i="98"/>
  <c r="AW60" i="98"/>
  <c r="AX60" i="98"/>
  <c r="AY60" i="98"/>
  <c r="AZ60" i="98"/>
  <c r="BA60" i="98"/>
  <c r="BB60" i="98"/>
  <c r="BC60" i="98"/>
  <c r="BD60" i="98"/>
  <c r="BE60" i="98"/>
  <c r="BF60" i="98"/>
  <c r="BG60" i="98"/>
  <c r="BH60" i="98"/>
  <c r="BI60" i="98"/>
  <c r="BJ60" i="98"/>
  <c r="BK60" i="98"/>
  <c r="E61" i="98"/>
  <c r="C99" i="98" s="1"/>
  <c r="F61" i="98"/>
  <c r="G61" i="98"/>
  <c r="H61" i="98"/>
  <c r="I61" i="98"/>
  <c r="J61" i="98"/>
  <c r="K61" i="98"/>
  <c r="L61" i="98"/>
  <c r="M61" i="98"/>
  <c r="N61" i="98"/>
  <c r="O61" i="98"/>
  <c r="P61" i="98"/>
  <c r="Q61" i="98"/>
  <c r="R61" i="98"/>
  <c r="S61" i="98"/>
  <c r="T61" i="98"/>
  <c r="U61" i="98"/>
  <c r="V61" i="98"/>
  <c r="W61" i="98"/>
  <c r="X61" i="98"/>
  <c r="Y61" i="98"/>
  <c r="Z61" i="98"/>
  <c r="AA61" i="98"/>
  <c r="AB61" i="98"/>
  <c r="AC61" i="98"/>
  <c r="AD61" i="98"/>
  <c r="AE61" i="98"/>
  <c r="AF61" i="98"/>
  <c r="AG61" i="98"/>
  <c r="AH61" i="98"/>
  <c r="AI61" i="98"/>
  <c r="AJ61" i="98"/>
  <c r="AK61" i="98"/>
  <c r="AL61" i="98"/>
  <c r="AM61" i="98"/>
  <c r="AN61" i="98"/>
  <c r="AO61" i="98"/>
  <c r="AP61" i="98"/>
  <c r="AQ61" i="98"/>
  <c r="AR61" i="98"/>
  <c r="AS61" i="98"/>
  <c r="AT61" i="98"/>
  <c r="AU61" i="98"/>
  <c r="AV61" i="98"/>
  <c r="AW61" i="98"/>
  <c r="AX61" i="98"/>
  <c r="AY61" i="98"/>
  <c r="AZ61" i="98"/>
  <c r="BA61" i="98"/>
  <c r="BB61" i="98"/>
  <c r="BC61" i="98"/>
  <c r="BD61" i="98"/>
  <c r="BE61" i="98"/>
  <c r="BF61" i="98"/>
  <c r="BG61" i="98"/>
  <c r="BH61" i="98"/>
  <c r="BI61" i="98"/>
  <c r="BJ61" i="98"/>
  <c r="BK61" i="98"/>
  <c r="E62" i="98"/>
  <c r="F62" i="98"/>
  <c r="G62" i="98"/>
  <c r="H62" i="98"/>
  <c r="I62" i="98"/>
  <c r="J62" i="98"/>
  <c r="K62" i="98"/>
  <c r="L62" i="98"/>
  <c r="M62" i="98"/>
  <c r="N62" i="98"/>
  <c r="O62" i="98"/>
  <c r="P62" i="98"/>
  <c r="Q62" i="98"/>
  <c r="R62" i="98"/>
  <c r="S62" i="98"/>
  <c r="T62" i="98"/>
  <c r="U62" i="98"/>
  <c r="V62" i="98"/>
  <c r="W62" i="98"/>
  <c r="X62" i="98"/>
  <c r="Y62" i="98"/>
  <c r="Z62" i="98"/>
  <c r="AA62" i="98"/>
  <c r="AB62" i="98"/>
  <c r="AC62" i="98"/>
  <c r="AD62" i="98"/>
  <c r="AE62" i="98"/>
  <c r="AF62" i="98"/>
  <c r="AG62" i="98"/>
  <c r="AH62" i="98"/>
  <c r="AI62" i="98"/>
  <c r="AJ62" i="98"/>
  <c r="AK62" i="98"/>
  <c r="AL62" i="98"/>
  <c r="AM62" i="98"/>
  <c r="AN62" i="98"/>
  <c r="AO62" i="98"/>
  <c r="AP62" i="98"/>
  <c r="AQ62" i="98"/>
  <c r="AR62" i="98"/>
  <c r="AS62" i="98"/>
  <c r="AT62" i="98"/>
  <c r="AU62" i="98"/>
  <c r="AV62" i="98"/>
  <c r="AW62" i="98"/>
  <c r="AX62" i="98"/>
  <c r="AY62" i="98"/>
  <c r="AZ62" i="98"/>
  <c r="BA62" i="98"/>
  <c r="BB62" i="98"/>
  <c r="BC62" i="98"/>
  <c r="BD62" i="98"/>
  <c r="BE62" i="98"/>
  <c r="BF62" i="98"/>
  <c r="BG62" i="98"/>
  <c r="BH62" i="98"/>
  <c r="BI62" i="98"/>
  <c r="BJ62" i="98"/>
  <c r="BK62" i="98"/>
  <c r="E63" i="98"/>
  <c r="F63" i="98"/>
  <c r="G63" i="98"/>
  <c r="H63" i="98"/>
  <c r="I63" i="98"/>
  <c r="J63" i="98"/>
  <c r="K63" i="98"/>
  <c r="L63" i="98"/>
  <c r="M63" i="98"/>
  <c r="N63" i="98"/>
  <c r="O63" i="98"/>
  <c r="P63" i="98"/>
  <c r="Q63" i="98"/>
  <c r="R63" i="98"/>
  <c r="S63" i="98"/>
  <c r="T63" i="98"/>
  <c r="U63" i="98"/>
  <c r="V63" i="98"/>
  <c r="W63" i="98"/>
  <c r="X63" i="98"/>
  <c r="Y63" i="98"/>
  <c r="Z63" i="98"/>
  <c r="AA63" i="98"/>
  <c r="AB63" i="98"/>
  <c r="AC63" i="98"/>
  <c r="AD63" i="98"/>
  <c r="AE63" i="98"/>
  <c r="AF63" i="98"/>
  <c r="AG63" i="98"/>
  <c r="AH63" i="98"/>
  <c r="AI63" i="98"/>
  <c r="AJ63" i="98"/>
  <c r="AK63" i="98"/>
  <c r="AL63" i="98"/>
  <c r="AM63" i="98"/>
  <c r="AN63" i="98"/>
  <c r="AO63" i="98"/>
  <c r="AP63" i="98"/>
  <c r="AQ63" i="98"/>
  <c r="AR63" i="98"/>
  <c r="AS63" i="98"/>
  <c r="AT63" i="98"/>
  <c r="AU63" i="98"/>
  <c r="AV63" i="98"/>
  <c r="AW63" i="98"/>
  <c r="AX63" i="98"/>
  <c r="AY63" i="98"/>
  <c r="AZ63" i="98"/>
  <c r="BA63" i="98"/>
  <c r="BB63" i="98"/>
  <c r="BC63" i="98"/>
  <c r="BD63" i="98"/>
  <c r="BE63" i="98"/>
  <c r="BF63" i="98"/>
  <c r="BG63" i="98"/>
  <c r="BH63" i="98"/>
  <c r="BI63" i="98"/>
  <c r="BJ63" i="98"/>
  <c r="BK63" i="98"/>
  <c r="E64" i="98"/>
  <c r="F64" i="98"/>
  <c r="G64" i="98"/>
  <c r="H64" i="98"/>
  <c r="I64" i="98"/>
  <c r="J64" i="98"/>
  <c r="K64" i="98"/>
  <c r="L64" i="98"/>
  <c r="M64" i="98"/>
  <c r="N64" i="98"/>
  <c r="O64" i="98"/>
  <c r="P64" i="98"/>
  <c r="Q64" i="98"/>
  <c r="R64" i="98"/>
  <c r="S64" i="98"/>
  <c r="T64" i="98"/>
  <c r="U64" i="98"/>
  <c r="V64" i="98"/>
  <c r="W64" i="98"/>
  <c r="X64" i="98"/>
  <c r="Y64" i="98"/>
  <c r="Z64" i="98"/>
  <c r="AA64" i="98"/>
  <c r="AB64" i="98"/>
  <c r="AC64" i="98"/>
  <c r="AD64" i="98"/>
  <c r="AE64" i="98"/>
  <c r="AF64" i="98"/>
  <c r="AG64" i="98"/>
  <c r="AH64" i="98"/>
  <c r="AI64" i="98"/>
  <c r="AJ64" i="98"/>
  <c r="AK64" i="98"/>
  <c r="AL64" i="98"/>
  <c r="AM64" i="98"/>
  <c r="AN64" i="98"/>
  <c r="AO64" i="98"/>
  <c r="AP64" i="98"/>
  <c r="AQ64" i="98"/>
  <c r="AR64" i="98"/>
  <c r="AS64" i="98"/>
  <c r="AT64" i="98"/>
  <c r="AU64" i="98"/>
  <c r="AV64" i="98"/>
  <c r="AW64" i="98"/>
  <c r="AX64" i="98"/>
  <c r="AY64" i="98"/>
  <c r="AZ64" i="98"/>
  <c r="BA64" i="98"/>
  <c r="BB64" i="98"/>
  <c r="BC64" i="98"/>
  <c r="BD64" i="98"/>
  <c r="BE64" i="98"/>
  <c r="BF64" i="98"/>
  <c r="BG64" i="98"/>
  <c r="BH64" i="98"/>
  <c r="BI64" i="98"/>
  <c r="BJ64" i="98"/>
  <c r="BK64" i="98"/>
  <c r="E65" i="98"/>
  <c r="F65" i="98"/>
  <c r="G65" i="98"/>
  <c r="H65" i="98"/>
  <c r="I65" i="98"/>
  <c r="J65" i="98"/>
  <c r="K65" i="98"/>
  <c r="L65" i="98"/>
  <c r="M65" i="98"/>
  <c r="N65" i="98"/>
  <c r="O65" i="98"/>
  <c r="P65" i="98"/>
  <c r="Q65" i="98"/>
  <c r="R65" i="98"/>
  <c r="S65" i="98"/>
  <c r="T65" i="98"/>
  <c r="U65" i="98"/>
  <c r="V65" i="98"/>
  <c r="W65" i="98"/>
  <c r="X65" i="98"/>
  <c r="Y65" i="98"/>
  <c r="Z65" i="98"/>
  <c r="AA65" i="98"/>
  <c r="AB65" i="98"/>
  <c r="AC65" i="98"/>
  <c r="AD65" i="98"/>
  <c r="AE65" i="98"/>
  <c r="AF65" i="98"/>
  <c r="AG65" i="98"/>
  <c r="AH65" i="98"/>
  <c r="AI65" i="98"/>
  <c r="AJ65" i="98"/>
  <c r="AK65" i="98"/>
  <c r="AL65" i="98"/>
  <c r="AM65" i="98"/>
  <c r="AN65" i="98"/>
  <c r="AO65" i="98"/>
  <c r="AP65" i="98"/>
  <c r="AQ65" i="98"/>
  <c r="AR65" i="98"/>
  <c r="AS65" i="98"/>
  <c r="AT65" i="98"/>
  <c r="AU65" i="98"/>
  <c r="AV65" i="98"/>
  <c r="AW65" i="98"/>
  <c r="AX65" i="98"/>
  <c r="AY65" i="98"/>
  <c r="AZ65" i="98"/>
  <c r="BA65" i="98"/>
  <c r="BB65" i="98"/>
  <c r="BC65" i="98"/>
  <c r="BD65" i="98"/>
  <c r="BE65" i="98"/>
  <c r="BF65" i="98"/>
  <c r="BG65" i="98"/>
  <c r="BH65" i="98"/>
  <c r="BI65" i="98"/>
  <c r="BJ65" i="98"/>
  <c r="BK65" i="98"/>
  <c r="E66" i="98"/>
  <c r="F66" i="98"/>
  <c r="G66" i="98"/>
  <c r="H66" i="98"/>
  <c r="I66" i="98"/>
  <c r="J66" i="98"/>
  <c r="K66" i="98"/>
  <c r="L66" i="98"/>
  <c r="M66" i="98"/>
  <c r="N66" i="98"/>
  <c r="O66" i="98"/>
  <c r="P66" i="98"/>
  <c r="Q66" i="98"/>
  <c r="R66" i="98"/>
  <c r="S66" i="98"/>
  <c r="T66" i="98"/>
  <c r="U66" i="98"/>
  <c r="V66" i="98"/>
  <c r="W66" i="98"/>
  <c r="X66" i="98"/>
  <c r="Y66" i="98"/>
  <c r="Z66" i="98"/>
  <c r="AA66" i="98"/>
  <c r="AB66" i="98"/>
  <c r="AC66" i="98"/>
  <c r="AD66" i="98"/>
  <c r="AE66" i="98"/>
  <c r="AF66" i="98"/>
  <c r="AG66" i="98"/>
  <c r="AH66" i="98"/>
  <c r="AI66" i="98"/>
  <c r="AJ66" i="98"/>
  <c r="AK66" i="98"/>
  <c r="AL66" i="98"/>
  <c r="AM66" i="98"/>
  <c r="AN66" i="98"/>
  <c r="AO66" i="98"/>
  <c r="AP66" i="98"/>
  <c r="AQ66" i="98"/>
  <c r="AR66" i="98"/>
  <c r="AS66" i="98"/>
  <c r="AT66" i="98"/>
  <c r="AU66" i="98"/>
  <c r="AV66" i="98"/>
  <c r="AW66" i="98"/>
  <c r="AX66" i="98"/>
  <c r="AY66" i="98"/>
  <c r="AZ66" i="98"/>
  <c r="BA66" i="98"/>
  <c r="BB66" i="98"/>
  <c r="BC66" i="98"/>
  <c r="BD66" i="98"/>
  <c r="BE66" i="98"/>
  <c r="BF66" i="98"/>
  <c r="BG66" i="98"/>
  <c r="BH66" i="98"/>
  <c r="BI66" i="98"/>
  <c r="BJ66" i="98"/>
  <c r="BK66" i="98"/>
  <c r="E67" i="98"/>
  <c r="F67" i="98"/>
  <c r="G67" i="98"/>
  <c r="H67" i="98"/>
  <c r="I67" i="98"/>
  <c r="J67" i="98"/>
  <c r="K67" i="98"/>
  <c r="L67" i="98"/>
  <c r="M67" i="98"/>
  <c r="N67" i="98"/>
  <c r="O67" i="98"/>
  <c r="P67" i="98"/>
  <c r="Q67" i="98"/>
  <c r="R67" i="98"/>
  <c r="S67" i="98"/>
  <c r="T67" i="98"/>
  <c r="U67" i="98"/>
  <c r="V67" i="98"/>
  <c r="W67" i="98"/>
  <c r="X67" i="98"/>
  <c r="Y67" i="98"/>
  <c r="Z67" i="98"/>
  <c r="AA67" i="98"/>
  <c r="AB67" i="98"/>
  <c r="AC67" i="98"/>
  <c r="AD67" i="98"/>
  <c r="AE67" i="98"/>
  <c r="AF67" i="98"/>
  <c r="AG67" i="98"/>
  <c r="AH67" i="98"/>
  <c r="AI67" i="98"/>
  <c r="AJ67" i="98"/>
  <c r="AK67" i="98"/>
  <c r="AL67" i="98"/>
  <c r="AM67" i="98"/>
  <c r="AN67" i="98"/>
  <c r="AO67" i="98"/>
  <c r="AP67" i="98"/>
  <c r="AQ67" i="98"/>
  <c r="AR67" i="98"/>
  <c r="AS67" i="98"/>
  <c r="AT67" i="98"/>
  <c r="AU67" i="98"/>
  <c r="AV67" i="98"/>
  <c r="AW67" i="98"/>
  <c r="AX67" i="98"/>
  <c r="AY67" i="98"/>
  <c r="AZ67" i="98"/>
  <c r="BA67" i="98"/>
  <c r="BB67" i="98"/>
  <c r="BC67" i="98"/>
  <c r="BD67" i="98"/>
  <c r="BE67" i="98"/>
  <c r="BF67" i="98"/>
  <c r="BG67" i="98"/>
  <c r="BH67" i="98"/>
  <c r="BI67" i="98"/>
  <c r="BJ67" i="98"/>
  <c r="BK67" i="98"/>
  <c r="E68" i="98"/>
  <c r="F68" i="98"/>
  <c r="G68" i="98"/>
  <c r="H68" i="98"/>
  <c r="I68" i="98"/>
  <c r="J68" i="98"/>
  <c r="K68" i="98"/>
  <c r="L68" i="98"/>
  <c r="M68" i="98"/>
  <c r="N68" i="98"/>
  <c r="O68" i="98"/>
  <c r="P68" i="98"/>
  <c r="Q68" i="98"/>
  <c r="R68" i="98"/>
  <c r="S68" i="98"/>
  <c r="T68" i="98"/>
  <c r="U68" i="98"/>
  <c r="V68" i="98"/>
  <c r="W68" i="98"/>
  <c r="X68" i="98"/>
  <c r="Y68" i="98"/>
  <c r="Z68" i="98"/>
  <c r="AA68" i="98"/>
  <c r="AB68" i="98"/>
  <c r="AC68" i="98"/>
  <c r="AD68" i="98"/>
  <c r="AE68" i="98"/>
  <c r="AF68" i="98"/>
  <c r="AG68" i="98"/>
  <c r="AH68" i="98"/>
  <c r="AI68" i="98"/>
  <c r="AJ68" i="98"/>
  <c r="AK68" i="98"/>
  <c r="AL68" i="98"/>
  <c r="AM68" i="98"/>
  <c r="AN68" i="98"/>
  <c r="AO68" i="98"/>
  <c r="AP68" i="98"/>
  <c r="AQ68" i="98"/>
  <c r="AR68" i="98"/>
  <c r="AS68" i="98"/>
  <c r="AT68" i="98"/>
  <c r="AU68" i="98"/>
  <c r="AV68" i="98"/>
  <c r="AW68" i="98"/>
  <c r="AX68" i="98"/>
  <c r="AY68" i="98"/>
  <c r="AZ68" i="98"/>
  <c r="BA68" i="98"/>
  <c r="BB68" i="98"/>
  <c r="BC68" i="98"/>
  <c r="BD68" i="98"/>
  <c r="BE68" i="98"/>
  <c r="BF68" i="98"/>
  <c r="BG68" i="98"/>
  <c r="BH68" i="98"/>
  <c r="BI68" i="98"/>
  <c r="BJ68" i="98"/>
  <c r="BK68" i="98"/>
  <c r="E69" i="98"/>
  <c r="F69" i="98"/>
  <c r="G69" i="98"/>
  <c r="H69" i="98"/>
  <c r="I69" i="98"/>
  <c r="J69" i="98"/>
  <c r="K69" i="98"/>
  <c r="L69" i="98"/>
  <c r="M69" i="98"/>
  <c r="N69" i="98"/>
  <c r="O69" i="98"/>
  <c r="P69" i="98"/>
  <c r="Q69" i="98"/>
  <c r="R69" i="98"/>
  <c r="S69" i="98"/>
  <c r="T69" i="98"/>
  <c r="U69" i="98"/>
  <c r="V69" i="98"/>
  <c r="W69" i="98"/>
  <c r="X69" i="98"/>
  <c r="Y69" i="98"/>
  <c r="Z69" i="98"/>
  <c r="AA69" i="98"/>
  <c r="AB69" i="98"/>
  <c r="AC69" i="98"/>
  <c r="AD69" i="98"/>
  <c r="AE69" i="98"/>
  <c r="AF69" i="98"/>
  <c r="AG69" i="98"/>
  <c r="AH69" i="98"/>
  <c r="AI69" i="98"/>
  <c r="AJ69" i="98"/>
  <c r="AK69" i="98"/>
  <c r="AL69" i="98"/>
  <c r="AM69" i="98"/>
  <c r="AN69" i="98"/>
  <c r="AO69" i="98"/>
  <c r="AP69" i="98"/>
  <c r="AQ69" i="98"/>
  <c r="AR69" i="98"/>
  <c r="AS69" i="98"/>
  <c r="AT69" i="98"/>
  <c r="AU69" i="98"/>
  <c r="AV69" i="98"/>
  <c r="AW69" i="98"/>
  <c r="AX69" i="98"/>
  <c r="AY69" i="98"/>
  <c r="AZ69" i="98"/>
  <c r="BA69" i="98"/>
  <c r="BB69" i="98"/>
  <c r="BC69" i="98"/>
  <c r="BD69" i="98"/>
  <c r="BE69" i="98"/>
  <c r="BF69" i="98"/>
  <c r="BG69" i="98"/>
  <c r="BH69" i="98"/>
  <c r="BI69" i="98"/>
  <c r="BJ69" i="98"/>
  <c r="BK69" i="98"/>
  <c r="E70" i="98"/>
  <c r="F70" i="98"/>
  <c r="G70" i="98"/>
  <c r="H70" i="98"/>
  <c r="I70" i="98"/>
  <c r="J70" i="98"/>
  <c r="K70" i="98"/>
  <c r="L70" i="98"/>
  <c r="M70" i="98"/>
  <c r="N70" i="98"/>
  <c r="O70" i="98"/>
  <c r="P70" i="98"/>
  <c r="Q70" i="98"/>
  <c r="R70" i="98"/>
  <c r="S70" i="98"/>
  <c r="T70" i="98"/>
  <c r="U70" i="98"/>
  <c r="V70" i="98"/>
  <c r="W70" i="98"/>
  <c r="X70" i="98"/>
  <c r="Y70" i="98"/>
  <c r="Z70" i="98"/>
  <c r="AA70" i="98"/>
  <c r="AB70" i="98"/>
  <c r="AC70" i="98"/>
  <c r="AD70" i="98"/>
  <c r="AE70" i="98"/>
  <c r="AF70" i="98"/>
  <c r="AG70" i="98"/>
  <c r="AH70" i="98"/>
  <c r="AI70" i="98"/>
  <c r="AJ70" i="98"/>
  <c r="AK70" i="98"/>
  <c r="AL70" i="98"/>
  <c r="AM70" i="98"/>
  <c r="AN70" i="98"/>
  <c r="AO70" i="98"/>
  <c r="AP70" i="98"/>
  <c r="AQ70" i="98"/>
  <c r="AR70" i="98"/>
  <c r="AS70" i="98"/>
  <c r="AT70" i="98"/>
  <c r="AU70" i="98"/>
  <c r="AV70" i="98"/>
  <c r="AW70" i="98"/>
  <c r="AX70" i="98"/>
  <c r="AY70" i="98"/>
  <c r="AZ70" i="98"/>
  <c r="BA70" i="98"/>
  <c r="BB70" i="98"/>
  <c r="BC70" i="98"/>
  <c r="BD70" i="98"/>
  <c r="BE70" i="98"/>
  <c r="BF70" i="98"/>
  <c r="BG70" i="98"/>
  <c r="BH70" i="98"/>
  <c r="BI70" i="98"/>
  <c r="BJ70" i="98"/>
  <c r="BK70" i="98"/>
  <c r="E71" i="98"/>
  <c r="F71" i="98"/>
  <c r="G71" i="98"/>
  <c r="H71" i="98"/>
  <c r="I71" i="98"/>
  <c r="J71" i="98"/>
  <c r="K71" i="98"/>
  <c r="L71" i="98"/>
  <c r="M71" i="98"/>
  <c r="N71" i="98"/>
  <c r="O71" i="98"/>
  <c r="P71" i="98"/>
  <c r="Q71" i="98"/>
  <c r="R71" i="98"/>
  <c r="S71" i="98"/>
  <c r="T71" i="98"/>
  <c r="U71" i="98"/>
  <c r="V71" i="98"/>
  <c r="W71" i="98"/>
  <c r="X71" i="98"/>
  <c r="Y71" i="98"/>
  <c r="Z71" i="98"/>
  <c r="AA71" i="98"/>
  <c r="AB71" i="98"/>
  <c r="AC71" i="98"/>
  <c r="AD71" i="98"/>
  <c r="AE71" i="98"/>
  <c r="AF71" i="98"/>
  <c r="AG71" i="98"/>
  <c r="AH71" i="98"/>
  <c r="AI71" i="98"/>
  <c r="AJ71" i="98"/>
  <c r="AK71" i="98"/>
  <c r="AL71" i="98"/>
  <c r="AM71" i="98"/>
  <c r="AN71" i="98"/>
  <c r="AO71" i="98"/>
  <c r="AP71" i="98"/>
  <c r="AQ71" i="98"/>
  <c r="AR71" i="98"/>
  <c r="AS71" i="98"/>
  <c r="AT71" i="98"/>
  <c r="AU71" i="98"/>
  <c r="AV71" i="98"/>
  <c r="AW71" i="98"/>
  <c r="AX71" i="98"/>
  <c r="AY71" i="98"/>
  <c r="AZ71" i="98"/>
  <c r="BA71" i="98"/>
  <c r="BB71" i="98"/>
  <c r="BC71" i="98"/>
  <c r="BD71" i="98"/>
  <c r="BE71" i="98"/>
  <c r="BF71" i="98"/>
  <c r="BG71" i="98"/>
  <c r="BH71" i="98"/>
  <c r="BI71" i="98"/>
  <c r="BJ71" i="98"/>
  <c r="BK71" i="98"/>
  <c r="E72" i="98"/>
  <c r="F72" i="98"/>
  <c r="G72" i="98"/>
  <c r="H72" i="98"/>
  <c r="I72" i="98"/>
  <c r="J72" i="98"/>
  <c r="K72" i="98"/>
  <c r="L72" i="98"/>
  <c r="M72" i="98"/>
  <c r="N72" i="98"/>
  <c r="O72" i="98"/>
  <c r="P72" i="98"/>
  <c r="Q72" i="98"/>
  <c r="R72" i="98"/>
  <c r="S72" i="98"/>
  <c r="T72" i="98"/>
  <c r="U72" i="98"/>
  <c r="V72" i="98"/>
  <c r="W72" i="98"/>
  <c r="X72" i="98"/>
  <c r="Y72" i="98"/>
  <c r="Z72" i="98"/>
  <c r="AA72" i="98"/>
  <c r="AB72" i="98"/>
  <c r="AC72" i="98"/>
  <c r="AD72" i="98"/>
  <c r="AE72" i="98"/>
  <c r="AF72" i="98"/>
  <c r="AG72" i="98"/>
  <c r="AH72" i="98"/>
  <c r="AI72" i="98"/>
  <c r="AJ72" i="98"/>
  <c r="AK72" i="98"/>
  <c r="AL72" i="98"/>
  <c r="AM72" i="98"/>
  <c r="AN72" i="98"/>
  <c r="AO72" i="98"/>
  <c r="AP72" i="98"/>
  <c r="AQ72" i="98"/>
  <c r="AR72" i="98"/>
  <c r="AS72" i="98"/>
  <c r="AT72" i="98"/>
  <c r="AU72" i="98"/>
  <c r="AV72" i="98"/>
  <c r="AW72" i="98"/>
  <c r="AX72" i="98"/>
  <c r="AY72" i="98"/>
  <c r="AZ72" i="98"/>
  <c r="BA72" i="98"/>
  <c r="BB72" i="98"/>
  <c r="BC72" i="98"/>
  <c r="BD72" i="98"/>
  <c r="BE72" i="98"/>
  <c r="BF72" i="98"/>
  <c r="BG72" i="98"/>
  <c r="BH72" i="98"/>
  <c r="BI72" i="98"/>
  <c r="BJ72" i="98"/>
  <c r="BK72" i="98"/>
  <c r="E73" i="98"/>
  <c r="F73" i="98"/>
  <c r="G73" i="98"/>
  <c r="H73" i="98"/>
  <c r="I73" i="98"/>
  <c r="J73" i="98"/>
  <c r="K73" i="98"/>
  <c r="L73" i="98"/>
  <c r="M73" i="98"/>
  <c r="N73" i="98"/>
  <c r="O73" i="98"/>
  <c r="P73" i="98"/>
  <c r="Q73" i="98"/>
  <c r="R73" i="98"/>
  <c r="S73" i="98"/>
  <c r="T73" i="98"/>
  <c r="U73" i="98"/>
  <c r="V73" i="98"/>
  <c r="W73" i="98"/>
  <c r="X73" i="98"/>
  <c r="Y73" i="98"/>
  <c r="Z73" i="98"/>
  <c r="AA73" i="98"/>
  <c r="AB73" i="98"/>
  <c r="AC73" i="98"/>
  <c r="AD73" i="98"/>
  <c r="AE73" i="98"/>
  <c r="AF73" i="98"/>
  <c r="AG73" i="98"/>
  <c r="AH73" i="98"/>
  <c r="AI73" i="98"/>
  <c r="AJ73" i="98"/>
  <c r="AK73" i="98"/>
  <c r="AL73" i="98"/>
  <c r="AM73" i="98"/>
  <c r="AN73" i="98"/>
  <c r="AO73" i="98"/>
  <c r="AP73" i="98"/>
  <c r="AQ73" i="98"/>
  <c r="AR73" i="98"/>
  <c r="AS73" i="98"/>
  <c r="AT73" i="98"/>
  <c r="AU73" i="98"/>
  <c r="AV73" i="98"/>
  <c r="AW73" i="98"/>
  <c r="AX73" i="98"/>
  <c r="AY73" i="98"/>
  <c r="AZ73" i="98"/>
  <c r="BA73" i="98"/>
  <c r="BB73" i="98"/>
  <c r="BC73" i="98"/>
  <c r="BD73" i="98"/>
  <c r="BE73" i="98"/>
  <c r="BF73" i="98"/>
  <c r="BG73" i="98"/>
  <c r="BH73" i="98"/>
  <c r="BI73" i="98"/>
  <c r="BJ73" i="98"/>
  <c r="BK73" i="98"/>
  <c r="E74" i="98"/>
  <c r="F74" i="98"/>
  <c r="G74" i="98"/>
  <c r="H74" i="98"/>
  <c r="I74" i="98"/>
  <c r="J74" i="98"/>
  <c r="K74" i="98"/>
  <c r="L74" i="98"/>
  <c r="M74" i="98"/>
  <c r="N74" i="98"/>
  <c r="O74" i="98"/>
  <c r="P74" i="98"/>
  <c r="Q74" i="98"/>
  <c r="R74" i="98"/>
  <c r="S74" i="98"/>
  <c r="T74" i="98"/>
  <c r="U74" i="98"/>
  <c r="V74" i="98"/>
  <c r="W74" i="98"/>
  <c r="X74" i="98"/>
  <c r="Y74" i="98"/>
  <c r="Z74" i="98"/>
  <c r="AA74" i="98"/>
  <c r="AB74" i="98"/>
  <c r="AC74" i="98"/>
  <c r="AD74" i="98"/>
  <c r="AE74" i="98"/>
  <c r="AF74" i="98"/>
  <c r="AG74" i="98"/>
  <c r="AH74" i="98"/>
  <c r="AI74" i="98"/>
  <c r="AJ74" i="98"/>
  <c r="AK74" i="98"/>
  <c r="AL74" i="98"/>
  <c r="AM74" i="98"/>
  <c r="AN74" i="98"/>
  <c r="AO74" i="98"/>
  <c r="AP74" i="98"/>
  <c r="AQ74" i="98"/>
  <c r="AR74" i="98"/>
  <c r="AS74" i="98"/>
  <c r="AT74" i="98"/>
  <c r="AU74" i="98"/>
  <c r="AV74" i="98"/>
  <c r="AW74" i="98"/>
  <c r="AX74" i="98"/>
  <c r="AY74" i="98"/>
  <c r="AZ74" i="98"/>
  <c r="BA74" i="98"/>
  <c r="BB74" i="98"/>
  <c r="BC74" i="98"/>
  <c r="BD74" i="98"/>
  <c r="BE74" i="98"/>
  <c r="BF74" i="98"/>
  <c r="BG74" i="98"/>
  <c r="BH74" i="98"/>
  <c r="BI74" i="98"/>
  <c r="BJ74" i="98"/>
  <c r="BK74" i="98"/>
  <c r="E75" i="98"/>
  <c r="F75" i="98"/>
  <c r="G75" i="98"/>
  <c r="H75" i="98"/>
  <c r="I75" i="98"/>
  <c r="J75" i="98"/>
  <c r="K75" i="98"/>
  <c r="L75" i="98"/>
  <c r="M75" i="98"/>
  <c r="N75" i="98"/>
  <c r="O75" i="98"/>
  <c r="P75" i="98"/>
  <c r="Q75" i="98"/>
  <c r="R75" i="98"/>
  <c r="S75" i="98"/>
  <c r="T75" i="98"/>
  <c r="U75" i="98"/>
  <c r="V75" i="98"/>
  <c r="W75" i="98"/>
  <c r="X75" i="98"/>
  <c r="Y75" i="98"/>
  <c r="Z75" i="98"/>
  <c r="AA75" i="98"/>
  <c r="AB75" i="98"/>
  <c r="AC75" i="98"/>
  <c r="AD75" i="98"/>
  <c r="AE75" i="98"/>
  <c r="AF75" i="98"/>
  <c r="AG75" i="98"/>
  <c r="AH75" i="98"/>
  <c r="AI75" i="98"/>
  <c r="AJ75" i="98"/>
  <c r="AK75" i="98"/>
  <c r="AL75" i="98"/>
  <c r="AM75" i="98"/>
  <c r="AN75" i="98"/>
  <c r="AO75" i="98"/>
  <c r="AP75" i="98"/>
  <c r="AQ75" i="98"/>
  <c r="AR75" i="98"/>
  <c r="AS75" i="98"/>
  <c r="AT75" i="98"/>
  <c r="AU75" i="98"/>
  <c r="AV75" i="98"/>
  <c r="AW75" i="98"/>
  <c r="AX75" i="98"/>
  <c r="AY75" i="98"/>
  <c r="AZ75" i="98"/>
  <c r="BA75" i="98"/>
  <c r="BB75" i="98"/>
  <c r="BC75" i="98"/>
  <c r="BD75" i="98"/>
  <c r="BE75" i="98"/>
  <c r="BF75" i="98"/>
  <c r="BG75" i="98"/>
  <c r="BH75" i="98"/>
  <c r="BI75" i="98"/>
  <c r="BJ75" i="98"/>
  <c r="BK75" i="98"/>
  <c r="E76" i="98"/>
  <c r="F76" i="98"/>
  <c r="G76" i="98"/>
  <c r="H76" i="98"/>
  <c r="I76" i="98"/>
  <c r="J76" i="98"/>
  <c r="K76" i="98"/>
  <c r="L76" i="98"/>
  <c r="M76" i="98"/>
  <c r="N76" i="98"/>
  <c r="O76" i="98"/>
  <c r="P76" i="98"/>
  <c r="Q76" i="98"/>
  <c r="R76" i="98"/>
  <c r="S76" i="98"/>
  <c r="T76" i="98"/>
  <c r="U76" i="98"/>
  <c r="V76" i="98"/>
  <c r="W76" i="98"/>
  <c r="X76" i="98"/>
  <c r="Y76" i="98"/>
  <c r="Z76" i="98"/>
  <c r="AA76" i="98"/>
  <c r="AB76" i="98"/>
  <c r="AC76" i="98"/>
  <c r="AD76" i="98"/>
  <c r="AE76" i="98"/>
  <c r="AF76" i="98"/>
  <c r="AG76" i="98"/>
  <c r="AH76" i="98"/>
  <c r="AI76" i="98"/>
  <c r="AJ76" i="98"/>
  <c r="AK76" i="98"/>
  <c r="AL76" i="98"/>
  <c r="AM76" i="98"/>
  <c r="AN76" i="98"/>
  <c r="AO76" i="98"/>
  <c r="AP76" i="98"/>
  <c r="AQ76" i="98"/>
  <c r="AR76" i="98"/>
  <c r="AS76" i="98"/>
  <c r="AT76" i="98"/>
  <c r="AU76" i="98"/>
  <c r="AV76" i="98"/>
  <c r="AW76" i="98"/>
  <c r="AX76" i="98"/>
  <c r="AY76" i="98"/>
  <c r="AZ76" i="98"/>
  <c r="BA76" i="98"/>
  <c r="BB76" i="98"/>
  <c r="BC76" i="98"/>
  <c r="BD76" i="98"/>
  <c r="BE76" i="98"/>
  <c r="BF76" i="98"/>
  <c r="BG76" i="98"/>
  <c r="BH76" i="98"/>
  <c r="BI76" i="98"/>
  <c r="BJ76" i="98"/>
  <c r="BK76" i="98"/>
  <c r="E77" i="98"/>
  <c r="F77" i="98"/>
  <c r="G77" i="98"/>
  <c r="H77" i="98"/>
  <c r="I77" i="98"/>
  <c r="J77" i="98"/>
  <c r="K77" i="98"/>
  <c r="L77" i="98"/>
  <c r="M77" i="98"/>
  <c r="N77" i="98"/>
  <c r="O77" i="98"/>
  <c r="P77" i="98"/>
  <c r="Q77" i="98"/>
  <c r="R77" i="98"/>
  <c r="S77" i="98"/>
  <c r="T77" i="98"/>
  <c r="U77" i="98"/>
  <c r="V77" i="98"/>
  <c r="W77" i="98"/>
  <c r="X77" i="98"/>
  <c r="Y77" i="98"/>
  <c r="Z77" i="98"/>
  <c r="AA77" i="98"/>
  <c r="AB77" i="98"/>
  <c r="AC77" i="98"/>
  <c r="AD77" i="98"/>
  <c r="AE77" i="98"/>
  <c r="AF77" i="98"/>
  <c r="AG77" i="98"/>
  <c r="AH77" i="98"/>
  <c r="AI77" i="98"/>
  <c r="AJ77" i="98"/>
  <c r="AK77" i="98"/>
  <c r="AL77" i="98"/>
  <c r="AM77" i="98"/>
  <c r="AN77" i="98"/>
  <c r="AO77" i="98"/>
  <c r="AP77" i="98"/>
  <c r="AQ77" i="98"/>
  <c r="AR77" i="98"/>
  <c r="AS77" i="98"/>
  <c r="AT77" i="98"/>
  <c r="AU77" i="98"/>
  <c r="AV77" i="98"/>
  <c r="AW77" i="98"/>
  <c r="AX77" i="98"/>
  <c r="AY77" i="98"/>
  <c r="AZ77" i="98"/>
  <c r="BA77" i="98"/>
  <c r="BB77" i="98"/>
  <c r="BC77" i="98"/>
  <c r="BD77" i="98"/>
  <c r="BE77" i="98"/>
  <c r="BF77" i="98"/>
  <c r="BG77" i="98"/>
  <c r="BH77" i="98"/>
  <c r="BI77" i="98"/>
  <c r="BJ77" i="98"/>
  <c r="BK77" i="98"/>
  <c r="E78" i="98"/>
  <c r="F78" i="98"/>
  <c r="G78" i="98"/>
  <c r="H78" i="98"/>
  <c r="I78" i="98"/>
  <c r="J78" i="98"/>
  <c r="K78" i="98"/>
  <c r="L78" i="98"/>
  <c r="M78" i="98"/>
  <c r="N78" i="98"/>
  <c r="O78" i="98"/>
  <c r="P78" i="98"/>
  <c r="Q78" i="98"/>
  <c r="R78" i="98"/>
  <c r="S78" i="98"/>
  <c r="T78" i="98"/>
  <c r="U78" i="98"/>
  <c r="V78" i="98"/>
  <c r="W78" i="98"/>
  <c r="X78" i="98"/>
  <c r="Y78" i="98"/>
  <c r="Z78" i="98"/>
  <c r="AA78" i="98"/>
  <c r="AB78" i="98"/>
  <c r="AC78" i="98"/>
  <c r="AD78" i="98"/>
  <c r="AE78" i="98"/>
  <c r="AF78" i="98"/>
  <c r="AG78" i="98"/>
  <c r="AH78" i="98"/>
  <c r="AI78" i="98"/>
  <c r="AJ78" i="98"/>
  <c r="AK78" i="98"/>
  <c r="AL78" i="98"/>
  <c r="AM78" i="98"/>
  <c r="AN78" i="98"/>
  <c r="AO78" i="98"/>
  <c r="AP78" i="98"/>
  <c r="AQ78" i="98"/>
  <c r="AR78" i="98"/>
  <c r="AS78" i="98"/>
  <c r="AT78" i="98"/>
  <c r="AU78" i="98"/>
  <c r="AV78" i="98"/>
  <c r="AW78" i="98"/>
  <c r="AX78" i="98"/>
  <c r="AY78" i="98"/>
  <c r="AZ78" i="98"/>
  <c r="BA78" i="98"/>
  <c r="BB78" i="98"/>
  <c r="BC78" i="98"/>
  <c r="BD78" i="98"/>
  <c r="BE78" i="98"/>
  <c r="BF78" i="98"/>
  <c r="BG78" i="98"/>
  <c r="BH78" i="98"/>
  <c r="BI78" i="98"/>
  <c r="BJ78" i="98"/>
  <c r="BK78" i="98"/>
  <c r="E79" i="98"/>
  <c r="F79" i="98"/>
  <c r="G79" i="98"/>
  <c r="H79" i="98"/>
  <c r="I79" i="98"/>
  <c r="J79" i="98"/>
  <c r="K79" i="98"/>
  <c r="L79" i="98"/>
  <c r="M79" i="98"/>
  <c r="N79" i="98"/>
  <c r="O79" i="98"/>
  <c r="P79" i="98"/>
  <c r="Q79" i="98"/>
  <c r="R79" i="98"/>
  <c r="S79" i="98"/>
  <c r="T79" i="98"/>
  <c r="U79" i="98"/>
  <c r="V79" i="98"/>
  <c r="W79" i="98"/>
  <c r="X79" i="98"/>
  <c r="Y79" i="98"/>
  <c r="Z79" i="98"/>
  <c r="AA79" i="98"/>
  <c r="AB79" i="98"/>
  <c r="AC79" i="98"/>
  <c r="AD79" i="98"/>
  <c r="AE79" i="98"/>
  <c r="AF79" i="98"/>
  <c r="AG79" i="98"/>
  <c r="AH79" i="98"/>
  <c r="AI79" i="98"/>
  <c r="AJ79" i="98"/>
  <c r="AK79" i="98"/>
  <c r="AL79" i="98"/>
  <c r="AM79" i="98"/>
  <c r="AN79" i="98"/>
  <c r="AO79" i="98"/>
  <c r="AP79" i="98"/>
  <c r="AQ79" i="98"/>
  <c r="AR79" i="98"/>
  <c r="AS79" i="98"/>
  <c r="AT79" i="98"/>
  <c r="AU79" i="98"/>
  <c r="AV79" i="98"/>
  <c r="AW79" i="98"/>
  <c r="AX79" i="98"/>
  <c r="AY79" i="98"/>
  <c r="AZ79" i="98"/>
  <c r="BA79" i="98"/>
  <c r="BB79" i="98"/>
  <c r="BC79" i="98"/>
  <c r="BD79" i="98"/>
  <c r="BE79" i="98"/>
  <c r="BF79" i="98"/>
  <c r="BG79" i="98"/>
  <c r="BH79" i="98"/>
  <c r="BI79" i="98"/>
  <c r="BJ79" i="98"/>
  <c r="BK79" i="98"/>
  <c r="E80" i="98"/>
  <c r="F80" i="98"/>
  <c r="G80" i="98"/>
  <c r="H80" i="98"/>
  <c r="I80" i="98"/>
  <c r="J80" i="98"/>
  <c r="K80" i="98"/>
  <c r="L80" i="98"/>
  <c r="M80" i="98"/>
  <c r="N80" i="98"/>
  <c r="O80" i="98"/>
  <c r="P80" i="98"/>
  <c r="Q80" i="98"/>
  <c r="R80" i="98"/>
  <c r="S80" i="98"/>
  <c r="T80" i="98"/>
  <c r="U80" i="98"/>
  <c r="V80" i="98"/>
  <c r="W80" i="98"/>
  <c r="X80" i="98"/>
  <c r="Y80" i="98"/>
  <c r="Z80" i="98"/>
  <c r="AA80" i="98"/>
  <c r="AB80" i="98"/>
  <c r="AC80" i="98"/>
  <c r="AD80" i="98"/>
  <c r="AE80" i="98"/>
  <c r="AF80" i="98"/>
  <c r="AG80" i="98"/>
  <c r="AH80" i="98"/>
  <c r="AI80" i="98"/>
  <c r="AJ80" i="98"/>
  <c r="AK80" i="98"/>
  <c r="AL80" i="98"/>
  <c r="AM80" i="98"/>
  <c r="AN80" i="98"/>
  <c r="AO80" i="98"/>
  <c r="AP80" i="98"/>
  <c r="AQ80" i="98"/>
  <c r="AR80" i="98"/>
  <c r="AS80" i="98"/>
  <c r="AT80" i="98"/>
  <c r="AU80" i="98"/>
  <c r="AV80" i="98"/>
  <c r="AW80" i="98"/>
  <c r="AX80" i="98"/>
  <c r="AY80" i="98"/>
  <c r="AZ80" i="98"/>
  <c r="BA80" i="98"/>
  <c r="BB80" i="98"/>
  <c r="BC80" i="98"/>
  <c r="BD80" i="98"/>
  <c r="BE80" i="98"/>
  <c r="BF80" i="98"/>
  <c r="BG80" i="98"/>
  <c r="BH80" i="98"/>
  <c r="BI80" i="98"/>
  <c r="BJ80" i="98"/>
  <c r="BK80" i="98"/>
  <c r="E81" i="98"/>
  <c r="F81" i="98"/>
  <c r="G81" i="98"/>
  <c r="H81" i="98"/>
  <c r="I81" i="98"/>
  <c r="J81" i="98"/>
  <c r="K81" i="98"/>
  <c r="L81" i="98"/>
  <c r="M81" i="98"/>
  <c r="N81" i="98"/>
  <c r="O81" i="98"/>
  <c r="P81" i="98"/>
  <c r="Q81" i="98"/>
  <c r="R81" i="98"/>
  <c r="S81" i="98"/>
  <c r="T81" i="98"/>
  <c r="U81" i="98"/>
  <c r="V81" i="98"/>
  <c r="W81" i="98"/>
  <c r="X81" i="98"/>
  <c r="Y81" i="98"/>
  <c r="Z81" i="98"/>
  <c r="AA81" i="98"/>
  <c r="AB81" i="98"/>
  <c r="AC81" i="98"/>
  <c r="AD81" i="98"/>
  <c r="AE81" i="98"/>
  <c r="AF81" i="98"/>
  <c r="AG81" i="98"/>
  <c r="AH81" i="98"/>
  <c r="AI81" i="98"/>
  <c r="AJ81" i="98"/>
  <c r="AK81" i="98"/>
  <c r="AL81" i="98"/>
  <c r="AM81" i="98"/>
  <c r="AN81" i="98"/>
  <c r="AO81" i="98"/>
  <c r="AP81" i="98"/>
  <c r="AQ81" i="98"/>
  <c r="AR81" i="98"/>
  <c r="AS81" i="98"/>
  <c r="AT81" i="98"/>
  <c r="AU81" i="98"/>
  <c r="AV81" i="98"/>
  <c r="AW81" i="98"/>
  <c r="AX81" i="98"/>
  <c r="AY81" i="98"/>
  <c r="AZ81" i="98"/>
  <c r="BA81" i="98"/>
  <c r="BB81" i="98"/>
  <c r="BC81" i="98"/>
  <c r="BD81" i="98"/>
  <c r="BE81" i="98"/>
  <c r="BF81" i="98"/>
  <c r="BG81" i="98"/>
  <c r="BH81" i="98"/>
  <c r="BI81" i="98"/>
  <c r="BJ81" i="98"/>
  <c r="BK81" i="98"/>
  <c r="E82" i="98"/>
  <c r="F82" i="98"/>
  <c r="G82" i="98"/>
  <c r="H82" i="98"/>
  <c r="I82" i="98"/>
  <c r="J82" i="98"/>
  <c r="K82" i="98"/>
  <c r="L82" i="98"/>
  <c r="M82" i="98"/>
  <c r="N82" i="98"/>
  <c r="O82" i="98"/>
  <c r="P82" i="98"/>
  <c r="Q82" i="98"/>
  <c r="R82" i="98"/>
  <c r="S82" i="98"/>
  <c r="T82" i="98"/>
  <c r="U82" i="98"/>
  <c r="V82" i="98"/>
  <c r="W82" i="98"/>
  <c r="X82" i="98"/>
  <c r="Y82" i="98"/>
  <c r="Z82" i="98"/>
  <c r="AA82" i="98"/>
  <c r="AB82" i="98"/>
  <c r="AC82" i="98"/>
  <c r="AD82" i="98"/>
  <c r="AE82" i="98"/>
  <c r="AF82" i="98"/>
  <c r="AG82" i="98"/>
  <c r="AH82" i="98"/>
  <c r="AI82" i="98"/>
  <c r="AJ82" i="98"/>
  <c r="AK82" i="98"/>
  <c r="AL82" i="98"/>
  <c r="AM82" i="98"/>
  <c r="AN82" i="98"/>
  <c r="AO82" i="98"/>
  <c r="AP82" i="98"/>
  <c r="AQ82" i="98"/>
  <c r="AR82" i="98"/>
  <c r="AS82" i="98"/>
  <c r="AT82" i="98"/>
  <c r="AU82" i="98"/>
  <c r="AV82" i="98"/>
  <c r="AW82" i="98"/>
  <c r="AX82" i="98"/>
  <c r="AY82" i="98"/>
  <c r="AZ82" i="98"/>
  <c r="BA82" i="98"/>
  <c r="BB82" i="98"/>
  <c r="BC82" i="98"/>
  <c r="BD82" i="98"/>
  <c r="BE82" i="98"/>
  <c r="BF82" i="98"/>
  <c r="BG82" i="98"/>
  <c r="BH82" i="98"/>
  <c r="BI82" i="98"/>
  <c r="BJ82" i="98"/>
  <c r="BK82" i="98"/>
  <c r="E83" i="98"/>
  <c r="F83" i="98"/>
  <c r="G83" i="98"/>
  <c r="H83" i="98"/>
  <c r="I83" i="98"/>
  <c r="J83" i="98"/>
  <c r="K83" i="98"/>
  <c r="L83" i="98"/>
  <c r="M83" i="98"/>
  <c r="N83" i="98"/>
  <c r="O83" i="98"/>
  <c r="P83" i="98"/>
  <c r="Q83" i="98"/>
  <c r="R83" i="98"/>
  <c r="S83" i="98"/>
  <c r="T83" i="98"/>
  <c r="U83" i="98"/>
  <c r="V83" i="98"/>
  <c r="W83" i="98"/>
  <c r="X83" i="98"/>
  <c r="Y83" i="98"/>
  <c r="Z83" i="98"/>
  <c r="AA83" i="98"/>
  <c r="AB83" i="98"/>
  <c r="AC83" i="98"/>
  <c r="AD83" i="98"/>
  <c r="AE83" i="98"/>
  <c r="AF83" i="98"/>
  <c r="AG83" i="98"/>
  <c r="AH83" i="98"/>
  <c r="AI83" i="98"/>
  <c r="AJ83" i="98"/>
  <c r="AK83" i="98"/>
  <c r="AL83" i="98"/>
  <c r="AM83" i="98"/>
  <c r="AN83" i="98"/>
  <c r="AO83" i="98"/>
  <c r="AP83" i="98"/>
  <c r="AQ83" i="98"/>
  <c r="AR83" i="98"/>
  <c r="AS83" i="98"/>
  <c r="AT83" i="98"/>
  <c r="AU83" i="98"/>
  <c r="AV83" i="98"/>
  <c r="AW83" i="98"/>
  <c r="AX83" i="98"/>
  <c r="AY83" i="98"/>
  <c r="AZ83" i="98"/>
  <c r="BA83" i="98"/>
  <c r="BB83" i="98"/>
  <c r="BC83" i="98"/>
  <c r="BD83" i="98"/>
  <c r="BE83" i="98"/>
  <c r="BF83" i="98"/>
  <c r="BG83" i="98"/>
  <c r="BH83" i="98"/>
  <c r="BI83" i="98"/>
  <c r="BJ83" i="98"/>
  <c r="BK83" i="98"/>
  <c r="E84" i="98"/>
  <c r="F84" i="98"/>
  <c r="G84" i="98"/>
  <c r="H84" i="98"/>
  <c r="I84" i="98"/>
  <c r="J84" i="98"/>
  <c r="K84" i="98"/>
  <c r="L84" i="98"/>
  <c r="M84" i="98"/>
  <c r="N84" i="98"/>
  <c r="O84" i="98"/>
  <c r="P84" i="98"/>
  <c r="Q84" i="98"/>
  <c r="R84" i="98"/>
  <c r="S84" i="98"/>
  <c r="T84" i="98"/>
  <c r="U84" i="98"/>
  <c r="V84" i="98"/>
  <c r="W84" i="98"/>
  <c r="X84" i="98"/>
  <c r="Y84" i="98"/>
  <c r="Z84" i="98"/>
  <c r="AA84" i="98"/>
  <c r="AB84" i="98"/>
  <c r="AC84" i="98"/>
  <c r="AD84" i="98"/>
  <c r="AE84" i="98"/>
  <c r="AF84" i="98"/>
  <c r="AG84" i="98"/>
  <c r="AH84" i="98"/>
  <c r="AI84" i="98"/>
  <c r="AJ84" i="98"/>
  <c r="AK84" i="98"/>
  <c r="AL84" i="98"/>
  <c r="AM84" i="98"/>
  <c r="AN84" i="98"/>
  <c r="AO84" i="98"/>
  <c r="AP84" i="98"/>
  <c r="AQ84" i="98"/>
  <c r="AR84" i="98"/>
  <c r="AS84" i="98"/>
  <c r="AT84" i="98"/>
  <c r="AU84" i="98"/>
  <c r="AV84" i="98"/>
  <c r="AW84" i="98"/>
  <c r="AX84" i="98"/>
  <c r="AY84" i="98"/>
  <c r="AZ84" i="98"/>
  <c r="BA84" i="98"/>
  <c r="BB84" i="98"/>
  <c r="BC84" i="98"/>
  <c r="BD84" i="98"/>
  <c r="BE84" i="98"/>
  <c r="BF84" i="98"/>
  <c r="BG84" i="98"/>
  <c r="BH84" i="98"/>
  <c r="BI84" i="98"/>
  <c r="BJ84" i="98"/>
  <c r="BK84" i="98"/>
  <c r="E85" i="98"/>
  <c r="F85" i="98"/>
  <c r="G85" i="98"/>
  <c r="H85" i="98"/>
  <c r="I85" i="98"/>
  <c r="J85" i="98"/>
  <c r="K85" i="98"/>
  <c r="L85" i="98"/>
  <c r="M85" i="98"/>
  <c r="N85" i="98"/>
  <c r="O85" i="98"/>
  <c r="P85" i="98"/>
  <c r="Q85" i="98"/>
  <c r="R85" i="98"/>
  <c r="S85" i="98"/>
  <c r="T85" i="98"/>
  <c r="U85" i="98"/>
  <c r="V85" i="98"/>
  <c r="W85" i="98"/>
  <c r="X85" i="98"/>
  <c r="Y85" i="98"/>
  <c r="Z85" i="98"/>
  <c r="AA85" i="98"/>
  <c r="AB85" i="98"/>
  <c r="AC85" i="98"/>
  <c r="AD85" i="98"/>
  <c r="AE85" i="98"/>
  <c r="AF85" i="98"/>
  <c r="AG85" i="98"/>
  <c r="AH85" i="98"/>
  <c r="AI85" i="98"/>
  <c r="AJ85" i="98"/>
  <c r="AK85" i="98"/>
  <c r="AL85" i="98"/>
  <c r="AM85" i="98"/>
  <c r="AN85" i="98"/>
  <c r="AO85" i="98"/>
  <c r="AP85" i="98"/>
  <c r="AQ85" i="98"/>
  <c r="AR85" i="98"/>
  <c r="AS85" i="98"/>
  <c r="AT85" i="98"/>
  <c r="AU85" i="98"/>
  <c r="AV85" i="98"/>
  <c r="AW85" i="98"/>
  <c r="AX85" i="98"/>
  <c r="AY85" i="98"/>
  <c r="AZ85" i="98"/>
  <c r="BA85" i="98"/>
  <c r="BB85" i="98"/>
  <c r="BC85" i="98"/>
  <c r="BD85" i="98"/>
  <c r="BE85" i="98"/>
  <c r="BF85" i="98"/>
  <c r="BG85" i="98"/>
  <c r="BH85" i="98"/>
  <c r="BI85" i="98"/>
  <c r="BJ85" i="98"/>
  <c r="BK85" i="98"/>
  <c r="E86" i="98"/>
  <c r="F86" i="98"/>
  <c r="G86" i="98"/>
  <c r="H86" i="98"/>
  <c r="I86" i="98"/>
  <c r="J86" i="98"/>
  <c r="K86" i="98"/>
  <c r="L86" i="98"/>
  <c r="M86" i="98"/>
  <c r="N86" i="98"/>
  <c r="O86" i="98"/>
  <c r="P86" i="98"/>
  <c r="Q86" i="98"/>
  <c r="R86" i="98"/>
  <c r="S86" i="98"/>
  <c r="T86" i="98"/>
  <c r="U86" i="98"/>
  <c r="V86" i="98"/>
  <c r="W86" i="98"/>
  <c r="X86" i="98"/>
  <c r="Y86" i="98"/>
  <c r="Z86" i="98"/>
  <c r="AA86" i="98"/>
  <c r="AB86" i="98"/>
  <c r="AC86" i="98"/>
  <c r="AD86" i="98"/>
  <c r="AE86" i="98"/>
  <c r="AF86" i="98"/>
  <c r="AG86" i="98"/>
  <c r="AH86" i="98"/>
  <c r="AI86" i="98"/>
  <c r="AJ86" i="98"/>
  <c r="AK86" i="98"/>
  <c r="AL86" i="98"/>
  <c r="AM86" i="98"/>
  <c r="AN86" i="98"/>
  <c r="AO86" i="98"/>
  <c r="AP86" i="98"/>
  <c r="AQ86" i="98"/>
  <c r="AR86" i="98"/>
  <c r="AS86" i="98"/>
  <c r="AT86" i="98"/>
  <c r="AU86" i="98"/>
  <c r="AV86" i="98"/>
  <c r="AW86" i="98"/>
  <c r="AX86" i="98"/>
  <c r="AY86" i="98"/>
  <c r="AZ86" i="98"/>
  <c r="BA86" i="98"/>
  <c r="BB86" i="98"/>
  <c r="BC86" i="98"/>
  <c r="BD86" i="98"/>
  <c r="BE86" i="98"/>
  <c r="BF86" i="98"/>
  <c r="BG86" i="98"/>
  <c r="BH86" i="98"/>
  <c r="BI86" i="98"/>
  <c r="BJ86" i="98"/>
  <c r="BK86" i="98"/>
  <c r="E87" i="98"/>
  <c r="F87" i="98"/>
  <c r="G87" i="98"/>
  <c r="H87" i="98"/>
  <c r="I87" i="98"/>
  <c r="J87" i="98"/>
  <c r="K87" i="98"/>
  <c r="L87" i="98"/>
  <c r="M87" i="98"/>
  <c r="N87" i="98"/>
  <c r="O87" i="98"/>
  <c r="P87" i="98"/>
  <c r="Q87" i="98"/>
  <c r="R87" i="98"/>
  <c r="S87" i="98"/>
  <c r="T87" i="98"/>
  <c r="U87" i="98"/>
  <c r="V87" i="98"/>
  <c r="W87" i="98"/>
  <c r="X87" i="98"/>
  <c r="Y87" i="98"/>
  <c r="Z87" i="98"/>
  <c r="AA87" i="98"/>
  <c r="AB87" i="98"/>
  <c r="AC87" i="98"/>
  <c r="AD87" i="98"/>
  <c r="AE87" i="98"/>
  <c r="AF87" i="98"/>
  <c r="AG87" i="98"/>
  <c r="AH87" i="98"/>
  <c r="AI87" i="98"/>
  <c r="AJ87" i="98"/>
  <c r="AK87" i="98"/>
  <c r="AL87" i="98"/>
  <c r="AM87" i="98"/>
  <c r="AN87" i="98"/>
  <c r="AO87" i="98"/>
  <c r="AP87" i="98"/>
  <c r="AQ87" i="98"/>
  <c r="AR87" i="98"/>
  <c r="AS87" i="98"/>
  <c r="AT87" i="98"/>
  <c r="AU87" i="98"/>
  <c r="AV87" i="98"/>
  <c r="AW87" i="98"/>
  <c r="AX87" i="98"/>
  <c r="AY87" i="98"/>
  <c r="AZ87" i="98"/>
  <c r="BA87" i="98"/>
  <c r="BB87" i="98"/>
  <c r="BC87" i="98"/>
  <c r="BD87" i="98"/>
  <c r="BE87" i="98"/>
  <c r="BF87" i="98"/>
  <c r="BG87" i="98"/>
  <c r="BH87" i="98"/>
  <c r="BI87" i="98"/>
  <c r="BJ87" i="98"/>
  <c r="BK87" i="98"/>
  <c r="E88" i="98"/>
  <c r="F88" i="98"/>
  <c r="G88" i="98"/>
  <c r="H88" i="98"/>
  <c r="I88" i="98"/>
  <c r="J88" i="98"/>
  <c r="K88" i="98"/>
  <c r="L88" i="98"/>
  <c r="M88" i="98"/>
  <c r="N88" i="98"/>
  <c r="O88" i="98"/>
  <c r="P88" i="98"/>
  <c r="Q88" i="98"/>
  <c r="R88" i="98"/>
  <c r="S88" i="98"/>
  <c r="T88" i="98"/>
  <c r="U88" i="98"/>
  <c r="V88" i="98"/>
  <c r="W88" i="98"/>
  <c r="X88" i="98"/>
  <c r="Y88" i="98"/>
  <c r="Z88" i="98"/>
  <c r="AA88" i="98"/>
  <c r="AB88" i="98"/>
  <c r="AC88" i="98"/>
  <c r="AD88" i="98"/>
  <c r="AE88" i="98"/>
  <c r="AF88" i="98"/>
  <c r="AG88" i="98"/>
  <c r="AH88" i="98"/>
  <c r="AI88" i="98"/>
  <c r="AJ88" i="98"/>
  <c r="AK88" i="98"/>
  <c r="AL88" i="98"/>
  <c r="AM88" i="98"/>
  <c r="AN88" i="98"/>
  <c r="AO88" i="98"/>
  <c r="AP88" i="98"/>
  <c r="AQ88" i="98"/>
  <c r="AR88" i="98"/>
  <c r="AS88" i="98"/>
  <c r="AT88" i="98"/>
  <c r="AU88" i="98"/>
  <c r="AV88" i="98"/>
  <c r="AW88" i="98"/>
  <c r="AX88" i="98"/>
  <c r="AY88" i="98"/>
  <c r="AZ88" i="98"/>
  <c r="BA88" i="98"/>
  <c r="BB88" i="98"/>
  <c r="BC88" i="98"/>
  <c r="BD88" i="98"/>
  <c r="BE88" i="98"/>
  <c r="BF88" i="98"/>
  <c r="BG88" i="98"/>
  <c r="BH88" i="98"/>
  <c r="BI88" i="98"/>
  <c r="BJ88" i="98"/>
  <c r="BK88" i="98"/>
  <c r="E89" i="98"/>
  <c r="F89" i="98"/>
  <c r="G89" i="98"/>
  <c r="H89" i="98"/>
  <c r="I89" i="98"/>
  <c r="J89" i="98"/>
  <c r="K89" i="98"/>
  <c r="L89" i="98"/>
  <c r="M89" i="98"/>
  <c r="N89" i="98"/>
  <c r="O89" i="98"/>
  <c r="P89" i="98"/>
  <c r="Q89" i="98"/>
  <c r="R89" i="98"/>
  <c r="S89" i="98"/>
  <c r="T89" i="98"/>
  <c r="U89" i="98"/>
  <c r="V89" i="98"/>
  <c r="W89" i="98"/>
  <c r="X89" i="98"/>
  <c r="Y89" i="98"/>
  <c r="Z89" i="98"/>
  <c r="AA89" i="98"/>
  <c r="AB89" i="98"/>
  <c r="AC89" i="98"/>
  <c r="AD89" i="98"/>
  <c r="AE89" i="98"/>
  <c r="AF89" i="98"/>
  <c r="AG89" i="98"/>
  <c r="AH89" i="98"/>
  <c r="AI89" i="98"/>
  <c r="AJ89" i="98"/>
  <c r="AK89" i="98"/>
  <c r="AL89" i="98"/>
  <c r="AM89" i="98"/>
  <c r="AN89" i="98"/>
  <c r="AO89" i="98"/>
  <c r="AP89" i="98"/>
  <c r="AQ89" i="98"/>
  <c r="AR89" i="98"/>
  <c r="AS89" i="98"/>
  <c r="AT89" i="98"/>
  <c r="AU89" i="98"/>
  <c r="AV89" i="98"/>
  <c r="AW89" i="98"/>
  <c r="AX89" i="98"/>
  <c r="AY89" i="98"/>
  <c r="AZ89" i="98"/>
  <c r="BA89" i="98"/>
  <c r="BB89" i="98"/>
  <c r="BC89" i="98"/>
  <c r="BD89" i="98"/>
  <c r="BE89" i="98"/>
  <c r="BF89" i="98"/>
  <c r="BG89" i="98"/>
  <c r="BH89" i="98"/>
  <c r="BI89" i="98"/>
  <c r="BJ89" i="98"/>
  <c r="BK89" i="98"/>
  <c r="E90" i="98"/>
  <c r="F90" i="98"/>
  <c r="G90" i="98"/>
  <c r="H90" i="98"/>
  <c r="I90" i="98"/>
  <c r="J90" i="98"/>
  <c r="K90" i="98"/>
  <c r="L90" i="98"/>
  <c r="M90" i="98"/>
  <c r="N90" i="98"/>
  <c r="O90" i="98"/>
  <c r="P90" i="98"/>
  <c r="Q90" i="98"/>
  <c r="R90" i="98"/>
  <c r="S90" i="98"/>
  <c r="T90" i="98"/>
  <c r="U90" i="98"/>
  <c r="V90" i="98"/>
  <c r="W90" i="98"/>
  <c r="X90" i="98"/>
  <c r="Y90" i="98"/>
  <c r="Z90" i="98"/>
  <c r="AA90" i="98"/>
  <c r="AB90" i="98"/>
  <c r="AC90" i="98"/>
  <c r="AD90" i="98"/>
  <c r="AE90" i="98"/>
  <c r="AF90" i="98"/>
  <c r="AG90" i="98"/>
  <c r="AH90" i="98"/>
  <c r="AI90" i="98"/>
  <c r="AJ90" i="98"/>
  <c r="AK90" i="98"/>
  <c r="AL90" i="98"/>
  <c r="AM90" i="98"/>
  <c r="AN90" i="98"/>
  <c r="AO90" i="98"/>
  <c r="AP90" i="98"/>
  <c r="AQ90" i="98"/>
  <c r="AR90" i="98"/>
  <c r="AS90" i="98"/>
  <c r="AT90" i="98"/>
  <c r="AU90" i="98"/>
  <c r="AV90" i="98"/>
  <c r="AW90" i="98"/>
  <c r="AX90" i="98"/>
  <c r="AY90" i="98"/>
  <c r="AZ90" i="98"/>
  <c r="BA90" i="98"/>
  <c r="BB90" i="98"/>
  <c r="BC90" i="98"/>
  <c r="BD90" i="98"/>
  <c r="BE90" i="98"/>
  <c r="BF90" i="98"/>
  <c r="BG90" i="98"/>
  <c r="BH90" i="98"/>
  <c r="BI90" i="98"/>
  <c r="BJ90" i="98"/>
  <c r="BK90" i="98"/>
  <c r="E91" i="98"/>
  <c r="F91" i="98"/>
  <c r="G91" i="98"/>
  <c r="H91" i="98"/>
  <c r="I91" i="98"/>
  <c r="J91" i="98"/>
  <c r="K91" i="98"/>
  <c r="L91" i="98"/>
  <c r="M91" i="98"/>
  <c r="N91" i="98"/>
  <c r="O91" i="98"/>
  <c r="P91" i="98"/>
  <c r="Q91" i="98"/>
  <c r="R91" i="98"/>
  <c r="S91" i="98"/>
  <c r="T91" i="98"/>
  <c r="U91" i="98"/>
  <c r="V91" i="98"/>
  <c r="W91" i="98"/>
  <c r="X91" i="98"/>
  <c r="Y91" i="98"/>
  <c r="Z91" i="98"/>
  <c r="AA91" i="98"/>
  <c r="AB91" i="98"/>
  <c r="AC91" i="98"/>
  <c r="AD91" i="98"/>
  <c r="AE91" i="98"/>
  <c r="AF91" i="98"/>
  <c r="AG91" i="98"/>
  <c r="AH91" i="98"/>
  <c r="AI91" i="98"/>
  <c r="AJ91" i="98"/>
  <c r="AK91" i="98"/>
  <c r="AL91" i="98"/>
  <c r="AM91" i="98"/>
  <c r="AN91" i="98"/>
  <c r="AO91" i="98"/>
  <c r="AP91" i="98"/>
  <c r="AQ91" i="98"/>
  <c r="AR91" i="98"/>
  <c r="AS91" i="98"/>
  <c r="AT91" i="98"/>
  <c r="AU91" i="98"/>
  <c r="AV91" i="98"/>
  <c r="AW91" i="98"/>
  <c r="AX91" i="98"/>
  <c r="AY91" i="98"/>
  <c r="AZ91" i="98"/>
  <c r="BA91" i="98"/>
  <c r="BB91" i="98"/>
  <c r="BC91" i="98"/>
  <c r="BD91" i="98"/>
  <c r="BE91" i="98"/>
  <c r="BF91" i="98"/>
  <c r="BG91" i="98"/>
  <c r="BH91" i="98"/>
  <c r="BI91" i="98"/>
  <c r="BJ91" i="98"/>
  <c r="BK91" i="98"/>
  <c r="E92" i="98"/>
  <c r="F92" i="98"/>
  <c r="G92" i="98"/>
  <c r="H92" i="98"/>
  <c r="I92" i="98"/>
  <c r="J92" i="98"/>
  <c r="K92" i="98"/>
  <c r="L92" i="98"/>
  <c r="M92" i="98"/>
  <c r="N92" i="98"/>
  <c r="O92" i="98"/>
  <c r="P92" i="98"/>
  <c r="Q92" i="98"/>
  <c r="R92" i="98"/>
  <c r="S92" i="98"/>
  <c r="T92" i="98"/>
  <c r="U92" i="98"/>
  <c r="V92" i="98"/>
  <c r="W92" i="98"/>
  <c r="X92" i="98"/>
  <c r="Y92" i="98"/>
  <c r="Z92" i="98"/>
  <c r="AA92" i="98"/>
  <c r="AB92" i="98"/>
  <c r="AC92" i="98"/>
  <c r="AD92" i="98"/>
  <c r="AE92" i="98"/>
  <c r="AF92" i="98"/>
  <c r="AG92" i="98"/>
  <c r="AH92" i="98"/>
  <c r="AI92" i="98"/>
  <c r="AJ92" i="98"/>
  <c r="AK92" i="98"/>
  <c r="AL92" i="98"/>
  <c r="AM92" i="98"/>
  <c r="AN92" i="98"/>
  <c r="AO92" i="98"/>
  <c r="AP92" i="98"/>
  <c r="AQ92" i="98"/>
  <c r="AR92" i="98"/>
  <c r="AS92" i="98"/>
  <c r="AT92" i="98"/>
  <c r="AU92" i="98"/>
  <c r="AV92" i="98"/>
  <c r="AW92" i="98"/>
  <c r="AX92" i="98"/>
  <c r="AY92" i="98"/>
  <c r="AZ92" i="98"/>
  <c r="BA92" i="98"/>
  <c r="BB92" i="98"/>
  <c r="BC92" i="98"/>
  <c r="BD92" i="98"/>
  <c r="BE92" i="98"/>
  <c r="BF92" i="98"/>
  <c r="BG92" i="98"/>
  <c r="BH92" i="98"/>
  <c r="BI92" i="98"/>
  <c r="BJ92" i="98"/>
  <c r="BK92" i="98"/>
  <c r="E93" i="98"/>
  <c r="F93" i="98"/>
  <c r="G93" i="98"/>
  <c r="H93" i="98"/>
  <c r="I93" i="98"/>
  <c r="J93" i="98"/>
  <c r="K93" i="98"/>
  <c r="L93" i="98"/>
  <c r="M93" i="98"/>
  <c r="N93" i="98"/>
  <c r="O93" i="98"/>
  <c r="P93" i="98"/>
  <c r="Q93" i="98"/>
  <c r="R93" i="98"/>
  <c r="S93" i="98"/>
  <c r="T93" i="98"/>
  <c r="U93" i="98"/>
  <c r="V93" i="98"/>
  <c r="W93" i="98"/>
  <c r="X93" i="98"/>
  <c r="Y93" i="98"/>
  <c r="Z93" i="98"/>
  <c r="AA93" i="98"/>
  <c r="AB93" i="98"/>
  <c r="AC93" i="98"/>
  <c r="AD93" i="98"/>
  <c r="AE93" i="98"/>
  <c r="AF93" i="98"/>
  <c r="AG93" i="98"/>
  <c r="AH93" i="98"/>
  <c r="AI93" i="98"/>
  <c r="AJ93" i="98"/>
  <c r="AK93" i="98"/>
  <c r="AL93" i="98"/>
  <c r="AM93" i="98"/>
  <c r="AN93" i="98"/>
  <c r="AO93" i="98"/>
  <c r="AP93" i="98"/>
  <c r="AQ93" i="98"/>
  <c r="AR93" i="98"/>
  <c r="AS93" i="98"/>
  <c r="AT93" i="98"/>
  <c r="AU93" i="98"/>
  <c r="AV93" i="98"/>
  <c r="AW93" i="98"/>
  <c r="AX93" i="98"/>
  <c r="AY93" i="98"/>
  <c r="AZ93" i="98"/>
  <c r="BA93" i="98"/>
  <c r="BB93" i="98"/>
  <c r="BC93" i="98"/>
  <c r="BD93" i="98"/>
  <c r="BE93" i="98"/>
  <c r="BF93" i="98"/>
  <c r="BG93" i="98"/>
  <c r="BH93" i="98"/>
  <c r="BI93" i="98"/>
  <c r="BJ93" i="98"/>
  <c r="BK93" i="98"/>
  <c r="D7" i="98"/>
  <c r="D8" i="98"/>
  <c r="D9" i="98"/>
  <c r="D10" i="98"/>
  <c r="D11" i="98"/>
  <c r="D12" i="98"/>
  <c r="D13" i="98"/>
  <c r="D14" i="98"/>
  <c r="D15" i="98"/>
  <c r="D16" i="98"/>
  <c r="D17" i="98"/>
  <c r="D18" i="98"/>
  <c r="D19" i="98"/>
  <c r="D20" i="98"/>
  <c r="D21" i="98"/>
  <c r="D22" i="98"/>
  <c r="D23" i="98"/>
  <c r="D24" i="98"/>
  <c r="D25" i="98"/>
  <c r="D26" i="98"/>
  <c r="D27" i="98"/>
  <c r="D28" i="98"/>
  <c r="D29" i="98"/>
  <c r="D30" i="98"/>
  <c r="D31" i="98"/>
  <c r="D32" i="98"/>
  <c r="D33" i="98"/>
  <c r="D34" i="98"/>
  <c r="D35" i="98"/>
  <c r="D36" i="98"/>
  <c r="D37" i="98"/>
  <c r="D38" i="98"/>
  <c r="D39" i="98"/>
  <c r="D40" i="98"/>
  <c r="D41" i="98"/>
  <c r="D42" i="98"/>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D83" i="98"/>
  <c r="D84" i="98"/>
  <c r="D85" i="98"/>
  <c r="D86" i="98"/>
  <c r="D87" i="98"/>
  <c r="D88" i="98"/>
  <c r="D89" i="98"/>
  <c r="D90" i="98"/>
  <c r="D91" i="98"/>
  <c r="D92" i="98"/>
  <c r="D93" i="98"/>
  <c r="D6" i="98"/>
  <c r="O22" i="74"/>
  <c r="Q22" i="74"/>
  <c r="AR7" i="98" l="1"/>
  <c r="AU6" i="98"/>
  <c r="AN7" i="98"/>
  <c r="AM6" i="98"/>
  <c r="C4" i="98"/>
  <c r="AJ7" i="98"/>
  <c r="AI6" i="98"/>
  <c r="T7" i="98"/>
  <c r="AE6" i="98"/>
  <c r="P7" i="98"/>
  <c r="O6" i="98"/>
  <c r="AQ6" i="98"/>
  <c r="K6" i="98"/>
  <c r="G6" i="98"/>
  <c r="C97" i="98"/>
  <c r="AD13" i="98"/>
  <c r="BE12" i="98"/>
  <c r="Y12" i="98"/>
  <c r="AZ11" i="98"/>
  <c r="T11" i="98"/>
  <c r="AU10" i="98"/>
  <c r="O10" i="98"/>
  <c r="AP9" i="98"/>
  <c r="J9" i="98"/>
  <c r="AK8" i="98"/>
  <c r="E8" i="98"/>
  <c r="AF7" i="98"/>
  <c r="BG6" i="98"/>
  <c r="AA6" i="98"/>
  <c r="Z13" i="98"/>
  <c r="BA12" i="98"/>
  <c r="U12" i="98"/>
  <c r="AV11" i="98"/>
  <c r="P11" i="98"/>
  <c r="AQ10" i="98"/>
  <c r="K10" i="98"/>
  <c r="AL9" i="98"/>
  <c r="F9" i="98"/>
  <c r="AG8" i="98"/>
  <c r="BH7" i="98"/>
  <c r="AB7" i="98"/>
  <c r="BC6" i="98"/>
  <c r="W6" i="98"/>
  <c r="V13" i="98"/>
  <c r="AW12" i="98"/>
  <c r="Q12" i="98"/>
  <c r="AR11" i="98"/>
  <c r="L11" i="98"/>
  <c r="AM10" i="98"/>
  <c r="G10" i="98"/>
  <c r="AH9" i="98"/>
  <c r="BI8" i="98"/>
  <c r="AC8" i="98"/>
  <c r="BD7" i="98"/>
  <c r="X7" i="98"/>
  <c r="AY6" i="98"/>
  <c r="S6" i="98"/>
  <c r="AU15" i="98"/>
  <c r="AM15" i="98"/>
  <c r="AE15" i="98"/>
  <c r="W15" i="98"/>
  <c r="O15" i="98"/>
  <c r="G15" i="98"/>
  <c r="BF14" i="98"/>
  <c r="AX14" i="98"/>
  <c r="AP14" i="98"/>
  <c r="AH14" i="98"/>
  <c r="Z14" i="98"/>
  <c r="R14" i="98"/>
  <c r="J14" i="98"/>
  <c r="BI13" i="98"/>
  <c r="BA13" i="98"/>
  <c r="AS13" i="98"/>
  <c r="AK13" i="98"/>
  <c r="AC13" i="98"/>
  <c r="U13" i="98"/>
  <c r="M13" i="98"/>
  <c r="E13" i="98"/>
  <c r="BD12" i="98"/>
  <c r="AV12" i="98"/>
  <c r="AN12" i="98"/>
  <c r="AF12" i="98"/>
  <c r="X12" i="98"/>
  <c r="P12" i="98"/>
  <c r="H12" i="98"/>
  <c r="BG11" i="98"/>
  <c r="AY11" i="98"/>
  <c r="AQ11" i="98"/>
  <c r="AI11" i="98"/>
  <c r="AA11" i="98"/>
  <c r="S11" i="98"/>
  <c r="K11" i="98"/>
  <c r="BJ10" i="98"/>
  <c r="BB10" i="98"/>
  <c r="AT10" i="98"/>
  <c r="AL10" i="98"/>
  <c r="AD10" i="98"/>
  <c r="V10" i="98"/>
  <c r="N10" i="98"/>
  <c r="F10" i="98"/>
  <c r="BE9" i="98"/>
  <c r="AW9" i="98"/>
  <c r="AO9" i="98"/>
  <c r="AG9" i="98"/>
  <c r="Y9" i="98"/>
  <c r="Q9" i="98"/>
  <c r="I9" i="98"/>
  <c r="BH8" i="98"/>
  <c r="AZ8" i="98"/>
  <c r="AR8" i="98"/>
  <c r="AJ8" i="98"/>
  <c r="AB8" i="98"/>
  <c r="T8" i="98"/>
  <c r="L8" i="98"/>
  <c r="BK7" i="98"/>
  <c r="BC7" i="98"/>
  <c r="AU7" i="98"/>
  <c r="AM7" i="98"/>
  <c r="AE7" i="98"/>
  <c r="W7" i="98"/>
  <c r="O7" i="98"/>
  <c r="G7" i="98"/>
  <c r="BF6" i="98"/>
  <c r="AX6" i="98"/>
  <c r="AP6" i="98"/>
  <c r="AH6" i="98"/>
  <c r="Z6" i="98"/>
  <c r="R6" i="98"/>
  <c r="J6" i="98"/>
  <c r="BB15" i="98"/>
  <c r="AT15" i="98"/>
  <c r="AL15" i="98"/>
  <c r="AD15" i="98"/>
  <c r="V15" i="98"/>
  <c r="N15" i="98"/>
  <c r="F15" i="98"/>
  <c r="BE14" i="98"/>
  <c r="AW14" i="98"/>
  <c r="AO14" i="98"/>
  <c r="AG14" i="98"/>
  <c r="Y14" i="98"/>
  <c r="Q14" i="98"/>
  <c r="I14" i="98"/>
  <c r="BH13" i="98"/>
  <c r="AZ13" i="98"/>
  <c r="AR13" i="98"/>
  <c r="AJ13" i="98"/>
  <c r="AB13" i="98"/>
  <c r="T13" i="98"/>
  <c r="L13" i="98"/>
  <c r="BK12" i="98"/>
  <c r="BC12" i="98"/>
  <c r="AU12" i="98"/>
  <c r="AM12" i="98"/>
  <c r="AE12" i="98"/>
  <c r="W12" i="98"/>
  <c r="O12" i="98"/>
  <c r="G12" i="98"/>
  <c r="BF11" i="98"/>
  <c r="AX11" i="98"/>
  <c r="AP11" i="98"/>
  <c r="AH11" i="98"/>
  <c r="Z11" i="98"/>
  <c r="R11" i="98"/>
  <c r="J11" i="98"/>
  <c r="BI10" i="98"/>
  <c r="BA10" i="98"/>
  <c r="AS10" i="98"/>
  <c r="AK10" i="98"/>
  <c r="AC10" i="98"/>
  <c r="U10" i="98"/>
  <c r="M10" i="98"/>
  <c r="E10" i="98"/>
  <c r="BD9" i="98"/>
  <c r="AV9" i="98"/>
  <c r="AN9" i="98"/>
  <c r="AF9" i="98"/>
  <c r="X9" i="98"/>
  <c r="P9" i="98"/>
  <c r="H9" i="98"/>
  <c r="BG8" i="98"/>
  <c r="AY8" i="98"/>
  <c r="AQ8" i="98"/>
  <c r="AI8" i="98"/>
  <c r="AA8" i="98"/>
  <c r="S8" i="98"/>
  <c r="K8" i="98"/>
  <c r="BJ7" i="98"/>
  <c r="BB7" i="98"/>
  <c r="AT7" i="98"/>
  <c r="AL7" i="98"/>
  <c r="AD7" i="98"/>
  <c r="V7" i="98"/>
  <c r="N7" i="98"/>
  <c r="F7" i="98"/>
  <c r="BE6" i="98"/>
  <c r="AW6" i="98"/>
  <c r="AO6" i="98"/>
  <c r="AG6" i="98"/>
  <c r="Y6" i="98"/>
  <c r="Q6" i="98"/>
  <c r="I6" i="98"/>
  <c r="AS15" i="98"/>
  <c r="AK15" i="98"/>
  <c r="AC15" i="98"/>
  <c r="U15" i="98"/>
  <c r="M15" i="98"/>
  <c r="E15" i="98"/>
  <c r="BD14" i="98"/>
  <c r="AV14" i="98"/>
  <c r="AN14" i="98"/>
  <c r="AF14" i="98"/>
  <c r="X14" i="98"/>
  <c r="P14" i="98"/>
  <c r="H14" i="98"/>
  <c r="BG13" i="98"/>
  <c r="AY13" i="98"/>
  <c r="AQ13" i="98"/>
  <c r="AI13" i="98"/>
  <c r="AA13" i="98"/>
  <c r="S13" i="98"/>
  <c r="K13" i="98"/>
  <c r="BJ12" i="98"/>
  <c r="BB12" i="98"/>
  <c r="AT12" i="98"/>
  <c r="AL12" i="98"/>
  <c r="AD12" i="98"/>
  <c r="V12" i="98"/>
  <c r="N12" i="98"/>
  <c r="F12" i="98"/>
  <c r="BE11" i="98"/>
  <c r="AW11" i="98"/>
  <c r="AO11" i="98"/>
  <c r="AG11" i="98"/>
  <c r="Y11" i="98"/>
  <c r="Q11" i="98"/>
  <c r="I11" i="98"/>
  <c r="BH10" i="98"/>
  <c r="AZ10" i="98"/>
  <c r="AR10" i="98"/>
  <c r="AJ10" i="98"/>
  <c r="AB10" i="98"/>
  <c r="T10" i="98"/>
  <c r="L10" i="98"/>
  <c r="BK9" i="98"/>
  <c r="BC9" i="98"/>
  <c r="AU9" i="98"/>
  <c r="AM9" i="98"/>
  <c r="AE9" i="98"/>
  <c r="W9" i="98"/>
  <c r="O9" i="98"/>
  <c r="G9" i="98"/>
  <c r="BF8" i="98"/>
  <c r="AX8" i="98"/>
  <c r="AP8" i="98"/>
  <c r="AH8" i="98"/>
  <c r="Z8" i="98"/>
  <c r="R8" i="98"/>
  <c r="J8" i="98"/>
  <c r="BI7" i="98"/>
  <c r="BA7" i="98"/>
  <c r="AS7" i="98"/>
  <c r="AK7" i="98"/>
  <c r="AC7" i="98"/>
  <c r="U7" i="98"/>
  <c r="M7" i="98"/>
  <c r="E7" i="98"/>
  <c r="BD6" i="98"/>
  <c r="AV6" i="98"/>
  <c r="AN6" i="98"/>
  <c r="AF6" i="98"/>
  <c r="X6" i="98"/>
  <c r="P6" i="98"/>
  <c r="H6" i="98"/>
  <c r="AQ15" i="98"/>
  <c r="AI15" i="98"/>
  <c r="AA15" i="98"/>
  <c r="S15" i="98"/>
  <c r="K15" i="98"/>
  <c r="BJ14" i="98"/>
  <c r="BB14" i="98"/>
  <c r="AT14" i="98"/>
  <c r="AL14" i="98"/>
  <c r="AD14" i="98"/>
  <c r="V14" i="98"/>
  <c r="N14" i="98"/>
  <c r="F14" i="98"/>
  <c r="BE13" i="98"/>
  <c r="AW13" i="98"/>
  <c r="AO13" i="98"/>
  <c r="AG13" i="98"/>
  <c r="Y13" i="98"/>
  <c r="Q13" i="98"/>
  <c r="I13" i="98"/>
  <c r="BH12" i="98"/>
  <c r="AZ12" i="98"/>
  <c r="AR12" i="98"/>
  <c r="AJ12" i="98"/>
  <c r="AB12" i="98"/>
  <c r="T12" i="98"/>
  <c r="L12" i="98"/>
  <c r="BK11" i="98"/>
  <c r="BC11" i="98"/>
  <c r="AU11" i="98"/>
  <c r="AM11" i="98"/>
  <c r="AE11" i="98"/>
  <c r="W11" i="98"/>
  <c r="O11" i="98"/>
  <c r="G11" i="98"/>
  <c r="BF10" i="98"/>
  <c r="AX10" i="98"/>
  <c r="AP10" i="98"/>
  <c r="AH10" i="98"/>
  <c r="Z10" i="98"/>
  <c r="R10" i="98"/>
  <c r="J10" i="98"/>
  <c r="BI9" i="98"/>
  <c r="BA9" i="98"/>
  <c r="AS9" i="98"/>
  <c r="AK9" i="98"/>
  <c r="AC9" i="98"/>
  <c r="U9" i="98"/>
  <c r="M9" i="98"/>
  <c r="E9" i="98"/>
  <c r="BD8" i="98"/>
  <c r="AV8" i="98"/>
  <c r="AN8" i="98"/>
  <c r="AF8" i="98"/>
  <c r="X8" i="98"/>
  <c r="P8" i="98"/>
  <c r="H8" i="98"/>
  <c r="BG7" i="98"/>
  <c r="AY7" i="98"/>
  <c r="AQ7" i="98"/>
  <c r="AI7" i="98"/>
  <c r="AA7" i="98"/>
  <c r="S7" i="98"/>
  <c r="K7" i="98"/>
  <c r="BJ6" i="98"/>
  <c r="BB6" i="98"/>
  <c r="AT6" i="98"/>
  <c r="AL6" i="98"/>
  <c r="AD6" i="98"/>
  <c r="V6" i="98"/>
  <c r="N6" i="98"/>
  <c r="F6" i="98"/>
  <c r="AP15" i="98"/>
  <c r="AH15" i="98"/>
  <c r="Z15" i="98"/>
  <c r="R15" i="98"/>
  <c r="J15" i="98"/>
  <c r="BI14" i="98"/>
  <c r="BA14" i="98"/>
  <c r="AS14" i="98"/>
  <c r="AK14" i="98"/>
  <c r="AC14" i="98"/>
  <c r="U14" i="98"/>
  <c r="M14" i="98"/>
  <c r="E14" i="98"/>
  <c r="BD13" i="98"/>
  <c r="AV13" i="98"/>
  <c r="AN13" i="98"/>
  <c r="AF13" i="98"/>
  <c r="X13" i="98"/>
  <c r="P13" i="98"/>
  <c r="H13" i="98"/>
  <c r="BG12" i="98"/>
  <c r="AY12" i="98"/>
  <c r="AQ12" i="98"/>
  <c r="AI12" i="98"/>
  <c r="AA12" i="98"/>
  <c r="S12" i="98"/>
  <c r="K12" i="98"/>
  <c r="BJ11" i="98"/>
  <c r="BB11" i="98"/>
  <c r="AT11" i="98"/>
  <c r="AL11" i="98"/>
  <c r="AD11" i="98"/>
  <c r="V11" i="98"/>
  <c r="N11" i="98"/>
  <c r="F11" i="98"/>
  <c r="BE10" i="98"/>
  <c r="AW10" i="98"/>
  <c r="AO10" i="98"/>
  <c r="AG10" i="98"/>
  <c r="Y10" i="98"/>
  <c r="Q10" i="98"/>
  <c r="I10" i="98"/>
  <c r="BH9" i="98"/>
  <c r="AZ9" i="98"/>
  <c r="AR9" i="98"/>
  <c r="AJ9" i="98"/>
  <c r="AB9" i="98"/>
  <c r="T9" i="98"/>
  <c r="L9" i="98"/>
  <c r="BK8" i="98"/>
  <c r="BC8" i="98"/>
  <c r="AU8" i="98"/>
  <c r="AM8" i="98"/>
  <c r="AE8" i="98"/>
  <c r="W8" i="98"/>
  <c r="O8" i="98"/>
  <c r="G8" i="98"/>
  <c r="BF7" i="98"/>
  <c r="AX7" i="98"/>
  <c r="AP7" i="98"/>
  <c r="AH7" i="98"/>
  <c r="Z7" i="98"/>
  <c r="R7" i="98"/>
  <c r="J7" i="98"/>
  <c r="BI6" i="98"/>
  <c r="BA6" i="98"/>
  <c r="AS6" i="98"/>
  <c r="AK6" i="98"/>
  <c r="AC6" i="98"/>
  <c r="U6" i="98"/>
  <c r="M6" i="98"/>
  <c r="E6" i="98"/>
  <c r="AW15" i="98"/>
  <c r="AO15" i="98"/>
  <c r="AG15" i="98"/>
  <c r="Y15" i="98"/>
  <c r="Q15" i="98"/>
  <c r="I15" i="98"/>
  <c r="BH14" i="98"/>
  <c r="AZ14" i="98"/>
  <c r="AR14" i="98"/>
  <c r="AJ14" i="98"/>
  <c r="AB14" i="98"/>
  <c r="T14" i="98"/>
  <c r="L14" i="98"/>
  <c r="BK13" i="98"/>
  <c r="BC13" i="98"/>
  <c r="AU13" i="98"/>
  <c r="AM13" i="98"/>
  <c r="AE13" i="98"/>
  <c r="W13" i="98"/>
  <c r="O13" i="98"/>
  <c r="G13" i="98"/>
  <c r="BF12" i="98"/>
  <c r="AX12" i="98"/>
  <c r="AP12" i="98"/>
  <c r="AH12" i="98"/>
  <c r="Z12" i="98"/>
  <c r="R12" i="98"/>
  <c r="J12" i="98"/>
  <c r="BI11" i="98"/>
  <c r="BA11" i="98"/>
  <c r="AS11" i="98"/>
  <c r="AK11" i="98"/>
  <c r="AC11" i="98"/>
  <c r="U11" i="98"/>
  <c r="M11" i="98"/>
  <c r="E11" i="98"/>
  <c r="BD10" i="98"/>
  <c r="AV10" i="98"/>
  <c r="AN10" i="98"/>
  <c r="AF10" i="98"/>
  <c r="X10" i="98"/>
  <c r="P10" i="98"/>
  <c r="H10" i="98"/>
  <c r="BG9" i="98"/>
  <c r="AY9" i="98"/>
  <c r="AQ9" i="98"/>
  <c r="AI9" i="98"/>
  <c r="AA9" i="98"/>
  <c r="S9" i="98"/>
  <c r="K9" i="98"/>
  <c r="BJ8" i="98"/>
  <c r="BB8" i="98"/>
  <c r="AT8" i="98"/>
  <c r="AL8" i="98"/>
  <c r="AD8" i="98"/>
  <c r="V8" i="98"/>
  <c r="N8" i="98"/>
  <c r="F8" i="98"/>
  <c r="BE7" i="98"/>
  <c r="AW7" i="98"/>
  <c r="AO7" i="98"/>
  <c r="AG7" i="98"/>
  <c r="Y7" i="98"/>
  <c r="Q7" i="98"/>
  <c r="I7" i="98"/>
  <c r="BH6" i="98"/>
  <c r="AZ6" i="98"/>
  <c r="AR6" i="98"/>
  <c r="AJ6" i="98"/>
  <c r="AB6" i="98"/>
  <c r="T6" i="98"/>
  <c r="AF26" i="97"/>
  <c r="AE26" i="97"/>
  <c r="AD26" i="97"/>
  <c r="AC26" i="97"/>
  <c r="AB26" i="97"/>
  <c r="AA26" i="97"/>
  <c r="Z26" i="97"/>
  <c r="Y26" i="97"/>
  <c r="X26" i="97"/>
  <c r="W26" i="97"/>
  <c r="V26" i="97"/>
  <c r="U26" i="97"/>
  <c r="T26" i="97"/>
  <c r="S26" i="97"/>
  <c r="R26" i="97"/>
  <c r="Q26" i="97"/>
  <c r="P26" i="97"/>
  <c r="O26" i="97"/>
  <c r="N26" i="97"/>
  <c r="M26" i="97"/>
  <c r="L26" i="97"/>
  <c r="K26" i="97"/>
  <c r="J26" i="97"/>
  <c r="I26" i="97"/>
  <c r="H26" i="97"/>
  <c r="G26" i="97"/>
  <c r="F26" i="97"/>
  <c r="E26" i="97"/>
  <c r="D26" i="97"/>
  <c r="C26" i="97"/>
  <c r="B26" i="97"/>
  <c r="AF23" i="97"/>
  <c r="AE23" i="97"/>
  <c r="AD23" i="97"/>
  <c r="AC23" i="97"/>
  <c r="AB23" i="97"/>
  <c r="AA23" i="97"/>
  <c r="Z23" i="97"/>
  <c r="Y23" i="97"/>
  <c r="X23" i="97"/>
  <c r="W23" i="97"/>
  <c r="V23" i="97"/>
  <c r="U23" i="97"/>
  <c r="T23" i="97"/>
  <c r="S23" i="97"/>
  <c r="R23" i="97"/>
  <c r="Q23" i="97"/>
  <c r="P23" i="97"/>
  <c r="O23" i="97"/>
  <c r="N23" i="97"/>
  <c r="M23" i="97"/>
  <c r="L23" i="97"/>
  <c r="K23" i="97"/>
  <c r="J23" i="97"/>
  <c r="I23" i="97"/>
  <c r="H23" i="97"/>
  <c r="G23" i="97"/>
  <c r="F23" i="97"/>
  <c r="E23" i="97"/>
  <c r="D23" i="97"/>
  <c r="C23" i="97"/>
  <c r="B23" i="97"/>
  <c r="AF22" i="97"/>
  <c r="AE22" i="97"/>
  <c r="AD22" i="97"/>
  <c r="AC22" i="97"/>
  <c r="AB22" i="97"/>
  <c r="AA22" i="97"/>
  <c r="Z22" i="97"/>
  <c r="Y22" i="97"/>
  <c r="X22" i="97"/>
  <c r="W22" i="97"/>
  <c r="V22" i="97"/>
  <c r="U22" i="97"/>
  <c r="T22" i="97"/>
  <c r="S22" i="97"/>
  <c r="R22" i="97"/>
  <c r="Q22" i="97"/>
  <c r="P22" i="97"/>
  <c r="O22" i="97"/>
  <c r="N22" i="97"/>
  <c r="M22" i="97"/>
  <c r="L22" i="97"/>
  <c r="K22" i="97"/>
  <c r="J22" i="97"/>
  <c r="I22" i="97"/>
  <c r="H22" i="97"/>
  <c r="G22" i="97"/>
  <c r="F22" i="97"/>
  <c r="E22" i="97"/>
  <c r="D22" i="97"/>
  <c r="C22" i="97"/>
  <c r="B22" i="97"/>
  <c r="AF21" i="97"/>
  <c r="AE21" i="97"/>
  <c r="AD21" i="97"/>
  <c r="AC21" i="97"/>
  <c r="AB21" i="97"/>
  <c r="AA21" i="97"/>
  <c r="Z21" i="97"/>
  <c r="Y21" i="97"/>
  <c r="X21" i="97"/>
  <c r="W21" i="97"/>
  <c r="V21" i="97"/>
  <c r="U21" i="97"/>
  <c r="T21" i="97"/>
  <c r="S21" i="97"/>
  <c r="R21" i="97"/>
  <c r="Q21" i="97"/>
  <c r="P21" i="97"/>
  <c r="O21" i="97"/>
  <c r="N21" i="97"/>
  <c r="M21" i="97"/>
  <c r="L21" i="97"/>
  <c r="K21" i="97"/>
  <c r="J21" i="97"/>
  <c r="I21" i="97"/>
  <c r="H21" i="97"/>
  <c r="G21" i="97"/>
  <c r="F21" i="97"/>
  <c r="E21" i="97"/>
  <c r="D21" i="97"/>
  <c r="C21" i="97"/>
  <c r="B21" i="97"/>
  <c r="AF20" i="97"/>
  <c r="AE20" i="97"/>
  <c r="AD20" i="97"/>
  <c r="AC20" i="97"/>
  <c r="AB20" i="97"/>
  <c r="AA20" i="97"/>
  <c r="Z20" i="97"/>
  <c r="Y20" i="97"/>
  <c r="X20" i="97"/>
  <c r="W20" i="97"/>
  <c r="V20" i="97"/>
  <c r="U20" i="97"/>
  <c r="T20" i="97"/>
  <c r="S20" i="97"/>
  <c r="R20" i="97"/>
  <c r="Q20" i="97"/>
  <c r="P20" i="97"/>
  <c r="O20" i="97"/>
  <c r="N20" i="97"/>
  <c r="M20" i="97"/>
  <c r="L20" i="97"/>
  <c r="K20" i="97"/>
  <c r="J20" i="97"/>
  <c r="I20" i="97"/>
  <c r="H20" i="97"/>
  <c r="G20" i="97"/>
  <c r="F20" i="97"/>
  <c r="E20" i="97"/>
  <c r="D20" i="97"/>
  <c r="C20" i="97"/>
  <c r="B20" i="97"/>
  <c r="AF19" i="97"/>
  <c r="AE19" i="97"/>
  <c r="AD19" i="97"/>
  <c r="AC19" i="97"/>
  <c r="AB19" i="97"/>
  <c r="AA19" i="97"/>
  <c r="Z19" i="97"/>
  <c r="Y19" i="97"/>
  <c r="X19" i="97"/>
  <c r="W19" i="97"/>
  <c r="V19" i="97"/>
  <c r="U19" i="97"/>
  <c r="T19" i="97"/>
  <c r="S19" i="97"/>
  <c r="R19" i="97"/>
  <c r="Q19" i="97"/>
  <c r="P19" i="97"/>
  <c r="O19" i="97"/>
  <c r="N19" i="97"/>
  <c r="M19" i="97"/>
  <c r="L19" i="97"/>
  <c r="K19" i="97"/>
  <c r="J19" i="97"/>
  <c r="I19" i="97"/>
  <c r="H19" i="97"/>
  <c r="G19" i="97"/>
  <c r="F19" i="97"/>
  <c r="E19" i="97"/>
  <c r="D19" i="97"/>
  <c r="C19" i="97"/>
  <c r="B19" i="97"/>
  <c r="AF18" i="97"/>
  <c r="AE18" i="97"/>
  <c r="AD18" i="97"/>
  <c r="AC18" i="97"/>
  <c r="AB18" i="97"/>
  <c r="AA18" i="97"/>
  <c r="Z18" i="97"/>
  <c r="Y18" i="97"/>
  <c r="X18" i="97"/>
  <c r="W18" i="97"/>
  <c r="V18" i="97"/>
  <c r="U18" i="97"/>
  <c r="T18" i="97"/>
  <c r="S18" i="97"/>
  <c r="R18" i="97"/>
  <c r="Q18" i="97"/>
  <c r="P18" i="97"/>
  <c r="O18" i="97"/>
  <c r="N18" i="97"/>
  <c r="M18" i="97"/>
  <c r="L18" i="97"/>
  <c r="K18" i="97"/>
  <c r="J18" i="97"/>
  <c r="I18" i="97"/>
  <c r="H18" i="97"/>
  <c r="G18" i="97"/>
  <c r="F18" i="97"/>
  <c r="E18" i="97"/>
  <c r="D18" i="97"/>
  <c r="C18" i="97"/>
  <c r="B18" i="97"/>
  <c r="AF17" i="97"/>
  <c r="AE17" i="97"/>
  <c r="AD17" i="97"/>
  <c r="AC17" i="97"/>
  <c r="AB17" i="97"/>
  <c r="AA17" i="97"/>
  <c r="Z17" i="97"/>
  <c r="Y17" i="97"/>
  <c r="X17" i="97"/>
  <c r="W17" i="97"/>
  <c r="V17" i="97"/>
  <c r="U17" i="97"/>
  <c r="T17" i="97"/>
  <c r="S17" i="97"/>
  <c r="R17" i="97"/>
  <c r="Q17" i="97"/>
  <c r="P17" i="97"/>
  <c r="O17" i="97"/>
  <c r="N17" i="97"/>
  <c r="M17" i="97"/>
  <c r="L17" i="97"/>
  <c r="K17" i="97"/>
  <c r="J17" i="97"/>
  <c r="I17" i="97"/>
  <c r="H17" i="97"/>
  <c r="G17" i="97"/>
  <c r="F17" i="97"/>
  <c r="E17" i="97"/>
  <c r="D17" i="97"/>
  <c r="C17" i="97"/>
  <c r="B17" i="97"/>
  <c r="AF16" i="97"/>
  <c r="AE16" i="97"/>
  <c r="AD16" i="97"/>
  <c r="AC16" i="97"/>
  <c r="AB16" i="97"/>
  <c r="AA16" i="97"/>
  <c r="Z16" i="97"/>
  <c r="Y16" i="97"/>
  <c r="X16" i="97"/>
  <c r="W16" i="97"/>
  <c r="V16" i="97"/>
  <c r="U16" i="97"/>
  <c r="T16" i="97"/>
  <c r="S16" i="97"/>
  <c r="R16" i="97"/>
  <c r="Q16" i="97"/>
  <c r="P16" i="97"/>
  <c r="O16" i="97"/>
  <c r="N16" i="97"/>
  <c r="M16" i="97"/>
  <c r="L16" i="97"/>
  <c r="K16" i="97"/>
  <c r="J16" i="97"/>
  <c r="I16" i="97"/>
  <c r="H16" i="97"/>
  <c r="G16" i="97"/>
  <c r="F16" i="97"/>
  <c r="E16" i="97"/>
  <c r="D16" i="97"/>
  <c r="C16" i="97"/>
  <c r="B16" i="97"/>
  <c r="AF15" i="97"/>
  <c r="AE15" i="97"/>
  <c r="AD15" i="97"/>
  <c r="AC15" i="97"/>
  <c r="AB15" i="97"/>
  <c r="AA15" i="97"/>
  <c r="Z15" i="97"/>
  <c r="Y15" i="97"/>
  <c r="X15" i="97"/>
  <c r="W15" i="97"/>
  <c r="V15" i="97"/>
  <c r="U15" i="97"/>
  <c r="T15" i="97"/>
  <c r="S15" i="97"/>
  <c r="R15" i="97"/>
  <c r="Q15" i="97"/>
  <c r="P15" i="97"/>
  <c r="O15" i="97"/>
  <c r="N15" i="97"/>
  <c r="M15" i="97"/>
  <c r="L15" i="97"/>
  <c r="K15" i="97"/>
  <c r="J15" i="97"/>
  <c r="I15" i="97"/>
  <c r="H15" i="97"/>
  <c r="G15" i="97"/>
  <c r="F15" i="97"/>
  <c r="E15" i="97"/>
  <c r="D15" i="97"/>
  <c r="C15" i="97"/>
  <c r="B15" i="97"/>
  <c r="AF14" i="97"/>
  <c r="AE14" i="97"/>
  <c r="AD14" i="97"/>
  <c r="AC14" i="97"/>
  <c r="AB14" i="97"/>
  <c r="AA14" i="97"/>
  <c r="Z14" i="97"/>
  <c r="Y14" i="97"/>
  <c r="X14" i="97"/>
  <c r="W14" i="97"/>
  <c r="V14" i="97"/>
  <c r="U14" i="97"/>
  <c r="T14" i="97"/>
  <c r="S14" i="97"/>
  <c r="R14" i="97"/>
  <c r="Q14" i="97"/>
  <c r="P14" i="97"/>
  <c r="O14" i="97"/>
  <c r="N14" i="97"/>
  <c r="M14" i="97"/>
  <c r="L14" i="97"/>
  <c r="K14" i="97"/>
  <c r="J14" i="97"/>
  <c r="I14" i="97"/>
  <c r="H14" i="97"/>
  <c r="G14" i="97"/>
  <c r="F14" i="97"/>
  <c r="E14" i="97"/>
  <c r="D14" i="97"/>
  <c r="C14" i="97"/>
  <c r="B14" i="97"/>
  <c r="AF13" i="97"/>
  <c r="AE13" i="97"/>
  <c r="AD13" i="97"/>
  <c r="AC13" i="97"/>
  <c r="AB13" i="97"/>
  <c r="AA13" i="97"/>
  <c r="Z13" i="97"/>
  <c r="Y13" i="97"/>
  <c r="X13" i="97"/>
  <c r="W13" i="97"/>
  <c r="V13" i="97"/>
  <c r="U13" i="97"/>
  <c r="T13" i="97"/>
  <c r="S13" i="97"/>
  <c r="R13" i="97"/>
  <c r="Q13" i="97"/>
  <c r="P13" i="97"/>
  <c r="O13" i="97"/>
  <c r="N13" i="97"/>
  <c r="M13" i="97"/>
  <c r="L13" i="97"/>
  <c r="K13" i="97"/>
  <c r="J13" i="97"/>
  <c r="I13" i="97"/>
  <c r="H13" i="97"/>
  <c r="G13" i="97"/>
  <c r="F13" i="97"/>
  <c r="E13" i="97"/>
  <c r="D13" i="97"/>
  <c r="C13" i="97"/>
  <c r="B13" i="97"/>
  <c r="AF12" i="97"/>
  <c r="AE12" i="97"/>
  <c r="AD12" i="97"/>
  <c r="AC12" i="97"/>
  <c r="AB12" i="97"/>
  <c r="AA12" i="97"/>
  <c r="Z12" i="97"/>
  <c r="Y12" i="97"/>
  <c r="X12" i="97"/>
  <c r="W12" i="97"/>
  <c r="V12" i="97"/>
  <c r="U12" i="97"/>
  <c r="T12" i="97"/>
  <c r="S12" i="97"/>
  <c r="R12" i="97"/>
  <c r="Q12" i="97"/>
  <c r="P12" i="97"/>
  <c r="O12" i="97"/>
  <c r="N12" i="97"/>
  <c r="M12" i="97"/>
  <c r="L12" i="97"/>
  <c r="K12" i="97"/>
  <c r="J12" i="97"/>
  <c r="I12" i="97"/>
  <c r="H12" i="97"/>
  <c r="G12" i="97"/>
  <c r="F12" i="97"/>
  <c r="E12" i="97"/>
  <c r="D12" i="97"/>
  <c r="C12" i="97"/>
  <c r="B12" i="97"/>
  <c r="AF11" i="97"/>
  <c r="AE11" i="97"/>
  <c r="AD11" i="97"/>
  <c r="AC11" i="97"/>
  <c r="AB11" i="97"/>
  <c r="AA11" i="97"/>
  <c r="Z11" i="97"/>
  <c r="Y11" i="97"/>
  <c r="X11" i="97"/>
  <c r="W11" i="97"/>
  <c r="V11" i="97"/>
  <c r="U11" i="97"/>
  <c r="T11" i="97"/>
  <c r="S11" i="97"/>
  <c r="R11" i="97"/>
  <c r="Q11" i="97"/>
  <c r="P11" i="97"/>
  <c r="O11" i="97"/>
  <c r="N11" i="97"/>
  <c r="M11" i="97"/>
  <c r="L11" i="97"/>
  <c r="K11" i="97"/>
  <c r="J11" i="97"/>
  <c r="I11" i="97"/>
  <c r="H11" i="97"/>
  <c r="G11" i="97"/>
  <c r="F11" i="97"/>
  <c r="E11" i="97"/>
  <c r="D11" i="97"/>
  <c r="C11" i="97"/>
  <c r="B11" i="97"/>
  <c r="AF9" i="97"/>
  <c r="AE9" i="97"/>
  <c r="AD9" i="97"/>
  <c r="AC9" i="97"/>
  <c r="AB9" i="97"/>
  <c r="AA9" i="97"/>
  <c r="Z9" i="97"/>
  <c r="Y9" i="97"/>
  <c r="X9" i="97"/>
  <c r="W9" i="97"/>
  <c r="V9" i="97"/>
  <c r="U9" i="97"/>
  <c r="T9" i="97"/>
  <c r="S9" i="97"/>
  <c r="R9" i="97"/>
  <c r="Q9" i="97"/>
  <c r="P9" i="97"/>
  <c r="O9" i="97"/>
  <c r="N9" i="97"/>
  <c r="M9" i="97"/>
  <c r="L9" i="97"/>
  <c r="K9" i="97"/>
  <c r="J9" i="97"/>
  <c r="I9" i="97"/>
  <c r="H9" i="97"/>
  <c r="G9" i="97"/>
  <c r="F9" i="97"/>
  <c r="E9" i="97"/>
  <c r="D9" i="97"/>
  <c r="C9" i="97"/>
  <c r="B9" i="97"/>
  <c r="AF8" i="97"/>
  <c r="AE8" i="97"/>
  <c r="AD8" i="97"/>
  <c r="AC8" i="97"/>
  <c r="AB8" i="97"/>
  <c r="AA8" i="97"/>
  <c r="Z8" i="97"/>
  <c r="Y8" i="97"/>
  <c r="X8" i="97"/>
  <c r="W8" i="97"/>
  <c r="V8" i="97"/>
  <c r="U8" i="97"/>
  <c r="T8" i="97"/>
  <c r="S8" i="97"/>
  <c r="R8" i="97"/>
  <c r="Q8" i="97"/>
  <c r="P8" i="97"/>
  <c r="O8" i="97"/>
  <c r="N8" i="97"/>
  <c r="M8" i="97"/>
  <c r="L8" i="97"/>
  <c r="K8" i="97"/>
  <c r="J8" i="97"/>
  <c r="I8" i="97"/>
  <c r="H8" i="97"/>
  <c r="G8" i="97"/>
  <c r="F8" i="97"/>
  <c r="E8" i="97"/>
  <c r="D8" i="97"/>
  <c r="C8" i="97"/>
  <c r="B8" i="97"/>
  <c r="AF7" i="97"/>
  <c r="AE7" i="97"/>
  <c r="AD7" i="97"/>
  <c r="AC7" i="97"/>
  <c r="AB7" i="97"/>
  <c r="AA7" i="97"/>
  <c r="Z7" i="97"/>
  <c r="Y7" i="97"/>
  <c r="X7" i="97"/>
  <c r="W7" i="97"/>
  <c r="V7" i="97"/>
  <c r="U7" i="97"/>
  <c r="T7" i="97"/>
  <c r="S7" i="97"/>
  <c r="R7" i="97"/>
  <c r="Q7" i="97"/>
  <c r="P7" i="97"/>
  <c r="O7" i="97"/>
  <c r="N7" i="97"/>
  <c r="M7" i="97"/>
  <c r="L7" i="97"/>
  <c r="K7" i="97"/>
  <c r="J7" i="97"/>
  <c r="I7" i="97"/>
  <c r="H7" i="97"/>
  <c r="G7" i="97"/>
  <c r="F7" i="97"/>
  <c r="E7" i="97"/>
  <c r="D7" i="97"/>
  <c r="C7" i="97"/>
  <c r="B7" i="97"/>
  <c r="AF6" i="97"/>
  <c r="AE6" i="97"/>
  <c r="AD6" i="97"/>
  <c r="AC6" i="97"/>
  <c r="AB6" i="97"/>
  <c r="AA6" i="97"/>
  <c r="Z6" i="97"/>
  <c r="Y6" i="97"/>
  <c r="X6" i="97"/>
  <c r="W6" i="97"/>
  <c r="V6" i="97"/>
  <c r="U6" i="97"/>
  <c r="T6" i="97"/>
  <c r="S6" i="97"/>
  <c r="R6" i="97"/>
  <c r="Q6" i="97"/>
  <c r="P6" i="97"/>
  <c r="O6" i="97"/>
  <c r="N6" i="97"/>
  <c r="M6" i="97"/>
  <c r="L6" i="97"/>
  <c r="K6" i="97"/>
  <c r="J6" i="97"/>
  <c r="I6" i="97"/>
  <c r="H6" i="97"/>
  <c r="G6" i="97"/>
  <c r="F6" i="97"/>
  <c r="E6" i="97"/>
  <c r="D6" i="97"/>
  <c r="C6" i="97"/>
  <c r="B6" i="97"/>
  <c r="AF5" i="97"/>
  <c r="AE5" i="97"/>
  <c r="AD5" i="97"/>
  <c r="AC5" i="97"/>
  <c r="AB5" i="97"/>
  <c r="AA5" i="97"/>
  <c r="Z5" i="97"/>
  <c r="Y5" i="97"/>
  <c r="X5" i="97"/>
  <c r="W5" i="97"/>
  <c r="V5" i="97"/>
  <c r="U5" i="97"/>
  <c r="T5" i="97"/>
  <c r="S5" i="97"/>
  <c r="R5" i="97"/>
  <c r="Q5" i="97"/>
  <c r="P5" i="97"/>
  <c r="O5" i="97"/>
  <c r="N5" i="97"/>
  <c r="M5" i="97"/>
  <c r="L5" i="97"/>
  <c r="K5" i="97"/>
  <c r="J5" i="97"/>
  <c r="I5" i="97"/>
  <c r="H5" i="97"/>
  <c r="G5" i="97"/>
  <c r="F5" i="97"/>
  <c r="E5" i="97"/>
  <c r="D5" i="97"/>
  <c r="C5" i="97"/>
  <c r="B5" i="97"/>
  <c r="AF2" i="97"/>
  <c r="AE2" i="97"/>
  <c r="AD2" i="97"/>
  <c r="AC2" i="97"/>
  <c r="AB2" i="97"/>
  <c r="AA2" i="97"/>
  <c r="Z2" i="97"/>
  <c r="Y2" i="97"/>
  <c r="X2" i="97"/>
  <c r="W2" i="97"/>
  <c r="V2" i="97"/>
  <c r="U2" i="97"/>
  <c r="T2" i="97"/>
  <c r="S2" i="97"/>
  <c r="R2" i="97"/>
  <c r="Q2" i="97"/>
  <c r="P2" i="97"/>
  <c r="O2" i="97"/>
  <c r="N2" i="97"/>
  <c r="M2" i="97"/>
  <c r="L2" i="97"/>
  <c r="K2" i="97"/>
  <c r="J2" i="97"/>
  <c r="I2" i="97"/>
  <c r="H2" i="97"/>
  <c r="G2" i="97"/>
  <c r="F2" i="97"/>
  <c r="E2" i="97"/>
  <c r="D2" i="97"/>
  <c r="C2" i="97"/>
  <c r="B2" i="97"/>
  <c r="AF26" i="96"/>
  <c r="AE26" i="96"/>
  <c r="AD26" i="96"/>
  <c r="AC26" i="96"/>
  <c r="AB26" i="96"/>
  <c r="AA26" i="96"/>
  <c r="Z26" i="96"/>
  <c r="Y26" i="96"/>
  <c r="X26" i="96"/>
  <c r="W26" i="96"/>
  <c r="V26" i="96"/>
  <c r="U26" i="96"/>
  <c r="T26" i="96"/>
  <c r="S26" i="96"/>
  <c r="R26" i="96"/>
  <c r="Q26" i="96"/>
  <c r="P26" i="96"/>
  <c r="O26" i="96"/>
  <c r="N26" i="96"/>
  <c r="M26" i="96"/>
  <c r="L26" i="96"/>
  <c r="K26" i="96"/>
  <c r="J26" i="96"/>
  <c r="I26" i="96"/>
  <c r="H26" i="96"/>
  <c r="G26" i="96"/>
  <c r="F26" i="96"/>
  <c r="E26" i="96"/>
  <c r="D26" i="96"/>
  <c r="C26" i="96"/>
  <c r="B26" i="96"/>
  <c r="AF23" i="96"/>
  <c r="AE23" i="96"/>
  <c r="AD23" i="96"/>
  <c r="AC23" i="96"/>
  <c r="AB23" i="96"/>
  <c r="AA23" i="96"/>
  <c r="Z23" i="96"/>
  <c r="Y23" i="96"/>
  <c r="X23" i="96"/>
  <c r="W23" i="96"/>
  <c r="V23" i="96"/>
  <c r="U23" i="96"/>
  <c r="T23" i="96"/>
  <c r="S23" i="96"/>
  <c r="R23" i="96"/>
  <c r="Q23" i="96"/>
  <c r="P23" i="96"/>
  <c r="O23" i="96"/>
  <c r="N23" i="96"/>
  <c r="M23" i="96"/>
  <c r="L23" i="96"/>
  <c r="K23" i="96"/>
  <c r="J23" i="96"/>
  <c r="I23" i="96"/>
  <c r="H23" i="96"/>
  <c r="G23" i="96"/>
  <c r="F23" i="96"/>
  <c r="E23" i="96"/>
  <c r="D23" i="96"/>
  <c r="C23" i="96"/>
  <c r="B23" i="96"/>
  <c r="AF22" i="96"/>
  <c r="AE22" i="96"/>
  <c r="AD22" i="96"/>
  <c r="AC22" i="96"/>
  <c r="AB22" i="96"/>
  <c r="AA22" i="96"/>
  <c r="Z22" i="96"/>
  <c r="Y22" i="96"/>
  <c r="X22" i="96"/>
  <c r="W22" i="96"/>
  <c r="V22" i="96"/>
  <c r="U22" i="96"/>
  <c r="T22" i="96"/>
  <c r="S22" i="96"/>
  <c r="R22" i="96"/>
  <c r="Q22" i="96"/>
  <c r="P22" i="96"/>
  <c r="O22" i="96"/>
  <c r="N22" i="96"/>
  <c r="M22" i="96"/>
  <c r="L22" i="96"/>
  <c r="K22" i="96"/>
  <c r="J22" i="96"/>
  <c r="I22" i="96"/>
  <c r="H22" i="96"/>
  <c r="G22" i="96"/>
  <c r="F22" i="96"/>
  <c r="E22" i="96"/>
  <c r="D22" i="96"/>
  <c r="C22" i="96"/>
  <c r="B22" i="96"/>
  <c r="AF21" i="96"/>
  <c r="AE21" i="96"/>
  <c r="AD21" i="96"/>
  <c r="AC21" i="96"/>
  <c r="AB21" i="96"/>
  <c r="AA21" i="96"/>
  <c r="Z21" i="96"/>
  <c r="Y21" i="96"/>
  <c r="X21" i="96"/>
  <c r="W21" i="96"/>
  <c r="V21" i="96"/>
  <c r="U21" i="96"/>
  <c r="T21" i="96"/>
  <c r="S21" i="96"/>
  <c r="R21" i="96"/>
  <c r="Q21" i="96"/>
  <c r="P21" i="96"/>
  <c r="O21" i="96"/>
  <c r="N21" i="96"/>
  <c r="M21" i="96"/>
  <c r="L21" i="96"/>
  <c r="K21" i="96"/>
  <c r="J21" i="96"/>
  <c r="I21" i="96"/>
  <c r="H21" i="96"/>
  <c r="G21" i="96"/>
  <c r="F21" i="96"/>
  <c r="E21" i="96"/>
  <c r="D21" i="96"/>
  <c r="C21" i="96"/>
  <c r="B21" i="96"/>
  <c r="AF20" i="96"/>
  <c r="AE20" i="96"/>
  <c r="AD20" i="96"/>
  <c r="AC20" i="96"/>
  <c r="AB20" i="96"/>
  <c r="AA20" i="96"/>
  <c r="Z20" i="96"/>
  <c r="Y20" i="96"/>
  <c r="X20" i="96"/>
  <c r="W20" i="96"/>
  <c r="V20" i="96"/>
  <c r="U20" i="96"/>
  <c r="T20" i="96"/>
  <c r="S20" i="96"/>
  <c r="R20" i="96"/>
  <c r="Q20" i="96"/>
  <c r="P20" i="96"/>
  <c r="O20" i="96"/>
  <c r="N20" i="96"/>
  <c r="M20" i="96"/>
  <c r="L20" i="96"/>
  <c r="K20" i="96"/>
  <c r="J20" i="96"/>
  <c r="I20" i="96"/>
  <c r="H20" i="96"/>
  <c r="G20" i="96"/>
  <c r="F20" i="96"/>
  <c r="E20" i="96"/>
  <c r="D20" i="96"/>
  <c r="C20" i="96"/>
  <c r="B20" i="96"/>
  <c r="AF19" i="96"/>
  <c r="AE19" i="96"/>
  <c r="AD19" i="96"/>
  <c r="AC19" i="96"/>
  <c r="AB19" i="96"/>
  <c r="AA19" i="96"/>
  <c r="Z19" i="96"/>
  <c r="Y19" i="96"/>
  <c r="X19" i="96"/>
  <c r="W19" i="96"/>
  <c r="V19" i="96"/>
  <c r="U19" i="96"/>
  <c r="T19" i="96"/>
  <c r="S19" i="96"/>
  <c r="R19" i="96"/>
  <c r="Q19" i="96"/>
  <c r="P19" i="96"/>
  <c r="O19" i="96"/>
  <c r="N19" i="96"/>
  <c r="M19" i="96"/>
  <c r="L19" i="96"/>
  <c r="K19" i="96"/>
  <c r="J19" i="96"/>
  <c r="I19" i="96"/>
  <c r="H19" i="96"/>
  <c r="G19" i="96"/>
  <c r="F19" i="96"/>
  <c r="E19" i="96"/>
  <c r="D19" i="96"/>
  <c r="C19" i="96"/>
  <c r="B19" i="96"/>
  <c r="AF18" i="96"/>
  <c r="AE18" i="96"/>
  <c r="AD18" i="96"/>
  <c r="AC18" i="96"/>
  <c r="AB18" i="96"/>
  <c r="AA18" i="96"/>
  <c r="Z18" i="96"/>
  <c r="Y18" i="96"/>
  <c r="X18" i="96"/>
  <c r="W18" i="96"/>
  <c r="V18" i="96"/>
  <c r="U18" i="96"/>
  <c r="T18" i="96"/>
  <c r="S18" i="96"/>
  <c r="R18" i="96"/>
  <c r="Q18" i="96"/>
  <c r="P18" i="96"/>
  <c r="O18" i="96"/>
  <c r="N18" i="96"/>
  <c r="M18" i="96"/>
  <c r="L18" i="96"/>
  <c r="K18" i="96"/>
  <c r="J18" i="96"/>
  <c r="I18" i="96"/>
  <c r="H18" i="96"/>
  <c r="G18" i="96"/>
  <c r="F18" i="96"/>
  <c r="E18" i="96"/>
  <c r="D18" i="96"/>
  <c r="C18" i="96"/>
  <c r="B18" i="96"/>
  <c r="AF17" i="96"/>
  <c r="AE17" i="96"/>
  <c r="AD17" i="96"/>
  <c r="AC17" i="96"/>
  <c r="AB17" i="96"/>
  <c r="AA17" i="96"/>
  <c r="Z17" i="96"/>
  <c r="Y17" i="96"/>
  <c r="X17" i="96"/>
  <c r="W17" i="96"/>
  <c r="V17" i="96"/>
  <c r="U17" i="96"/>
  <c r="T17" i="96"/>
  <c r="S17" i="96"/>
  <c r="R17" i="96"/>
  <c r="Q17" i="96"/>
  <c r="P17" i="96"/>
  <c r="O17" i="96"/>
  <c r="N17" i="96"/>
  <c r="M17" i="96"/>
  <c r="L17" i="96"/>
  <c r="K17" i="96"/>
  <c r="J17" i="96"/>
  <c r="I17" i="96"/>
  <c r="H17" i="96"/>
  <c r="G17" i="96"/>
  <c r="F17" i="96"/>
  <c r="E17" i="96"/>
  <c r="D17" i="96"/>
  <c r="C17" i="96"/>
  <c r="B17" i="96"/>
  <c r="AF16" i="96"/>
  <c r="AE16" i="96"/>
  <c r="AD16" i="96"/>
  <c r="AC16" i="96"/>
  <c r="AB16" i="96"/>
  <c r="AA16" i="96"/>
  <c r="Z16" i="96"/>
  <c r="Y16" i="96"/>
  <c r="X16" i="96"/>
  <c r="W16" i="96"/>
  <c r="V16" i="96"/>
  <c r="U16" i="96"/>
  <c r="T16" i="96"/>
  <c r="S16" i="96"/>
  <c r="R16" i="96"/>
  <c r="Q16" i="96"/>
  <c r="P16" i="96"/>
  <c r="O16" i="96"/>
  <c r="N16" i="96"/>
  <c r="M16" i="96"/>
  <c r="L16" i="96"/>
  <c r="K16" i="96"/>
  <c r="J16" i="96"/>
  <c r="I16" i="96"/>
  <c r="H16" i="96"/>
  <c r="G16" i="96"/>
  <c r="F16" i="96"/>
  <c r="E16" i="96"/>
  <c r="D16" i="96"/>
  <c r="C16" i="96"/>
  <c r="B16" i="96"/>
  <c r="AF15" i="96"/>
  <c r="AE15" i="96"/>
  <c r="AD15" i="96"/>
  <c r="AC15" i="96"/>
  <c r="AB15" i="96"/>
  <c r="AA15" i="96"/>
  <c r="Z15" i="96"/>
  <c r="Y15" i="96"/>
  <c r="X15" i="96"/>
  <c r="W15" i="96"/>
  <c r="V15" i="96"/>
  <c r="U15" i="96"/>
  <c r="T15" i="96"/>
  <c r="S15" i="96"/>
  <c r="R15" i="96"/>
  <c r="Q15" i="96"/>
  <c r="P15" i="96"/>
  <c r="O15" i="96"/>
  <c r="N15" i="96"/>
  <c r="M15" i="96"/>
  <c r="L15" i="96"/>
  <c r="K15" i="96"/>
  <c r="J15" i="96"/>
  <c r="I15" i="96"/>
  <c r="H15" i="96"/>
  <c r="G15" i="96"/>
  <c r="F15" i="96"/>
  <c r="E15" i="96"/>
  <c r="D15" i="96"/>
  <c r="C15" i="96"/>
  <c r="B15" i="96"/>
  <c r="AF14" i="96"/>
  <c r="AE14" i="96"/>
  <c r="AD14" i="96"/>
  <c r="AC14" i="96"/>
  <c r="AB14" i="96"/>
  <c r="AA14" i="96"/>
  <c r="Z14" i="96"/>
  <c r="Y14" i="96"/>
  <c r="X14" i="96"/>
  <c r="W14" i="96"/>
  <c r="V14" i="96"/>
  <c r="U14" i="96"/>
  <c r="T14" i="96"/>
  <c r="S14" i="96"/>
  <c r="R14" i="96"/>
  <c r="Q14" i="96"/>
  <c r="P14" i="96"/>
  <c r="O14" i="96"/>
  <c r="N14" i="96"/>
  <c r="M14" i="96"/>
  <c r="L14" i="96"/>
  <c r="K14" i="96"/>
  <c r="J14" i="96"/>
  <c r="I14" i="96"/>
  <c r="H14" i="96"/>
  <c r="G14" i="96"/>
  <c r="F14" i="96"/>
  <c r="E14" i="96"/>
  <c r="D14" i="96"/>
  <c r="C14" i="96"/>
  <c r="B14" i="96"/>
  <c r="AF13" i="96"/>
  <c r="AE13" i="96"/>
  <c r="AD13" i="96"/>
  <c r="AC13" i="96"/>
  <c r="AB13" i="96"/>
  <c r="AA13" i="96"/>
  <c r="Z13" i="96"/>
  <c r="Y13" i="96"/>
  <c r="X13" i="96"/>
  <c r="W13" i="96"/>
  <c r="V13" i="96"/>
  <c r="U13" i="96"/>
  <c r="T13" i="96"/>
  <c r="S13" i="96"/>
  <c r="R13" i="96"/>
  <c r="Q13" i="96"/>
  <c r="P13" i="96"/>
  <c r="O13" i="96"/>
  <c r="N13" i="96"/>
  <c r="M13" i="96"/>
  <c r="L13" i="96"/>
  <c r="K13" i="96"/>
  <c r="J13" i="96"/>
  <c r="I13" i="96"/>
  <c r="H13" i="96"/>
  <c r="G13" i="96"/>
  <c r="F13" i="96"/>
  <c r="E13" i="96"/>
  <c r="D13" i="96"/>
  <c r="C13" i="96"/>
  <c r="B13" i="96"/>
  <c r="AF12" i="96"/>
  <c r="AE12" i="96"/>
  <c r="AD12" i="96"/>
  <c r="AC12" i="96"/>
  <c r="AB12" i="96"/>
  <c r="AA12" i="96"/>
  <c r="Z12" i="96"/>
  <c r="Y12" i="96"/>
  <c r="X12" i="96"/>
  <c r="W12" i="96"/>
  <c r="V12" i="96"/>
  <c r="U12" i="96"/>
  <c r="T12" i="96"/>
  <c r="S12" i="96"/>
  <c r="R12" i="96"/>
  <c r="Q12" i="96"/>
  <c r="P12" i="96"/>
  <c r="O12" i="96"/>
  <c r="N12" i="96"/>
  <c r="M12" i="96"/>
  <c r="L12" i="96"/>
  <c r="K12" i="96"/>
  <c r="J12" i="96"/>
  <c r="I12" i="96"/>
  <c r="H12" i="96"/>
  <c r="G12" i="96"/>
  <c r="F12" i="96"/>
  <c r="E12" i="96"/>
  <c r="D12" i="96"/>
  <c r="C12" i="96"/>
  <c r="B12" i="96"/>
  <c r="AF11" i="96"/>
  <c r="AE11" i="96"/>
  <c r="AD11" i="96"/>
  <c r="AC11" i="96"/>
  <c r="AB11" i="96"/>
  <c r="AA11" i="96"/>
  <c r="Z11" i="96"/>
  <c r="Y11" i="96"/>
  <c r="X11" i="96"/>
  <c r="W11" i="96"/>
  <c r="V11" i="96"/>
  <c r="U11" i="96"/>
  <c r="T11" i="96"/>
  <c r="S11" i="96"/>
  <c r="R11" i="96"/>
  <c r="Q11" i="96"/>
  <c r="P11" i="96"/>
  <c r="O11" i="96"/>
  <c r="N11" i="96"/>
  <c r="M11" i="96"/>
  <c r="L11" i="96"/>
  <c r="K11" i="96"/>
  <c r="J11" i="96"/>
  <c r="I11" i="96"/>
  <c r="H11" i="96"/>
  <c r="G11" i="96"/>
  <c r="F11" i="96"/>
  <c r="E11" i="96"/>
  <c r="D11" i="96"/>
  <c r="C11" i="96"/>
  <c r="B11" i="96"/>
  <c r="AF9" i="96"/>
  <c r="AE9" i="96"/>
  <c r="AD9" i="96"/>
  <c r="AC9" i="96"/>
  <c r="AB9" i="96"/>
  <c r="AA9" i="96"/>
  <c r="Z9" i="96"/>
  <c r="Y9" i="96"/>
  <c r="X9" i="96"/>
  <c r="W9" i="96"/>
  <c r="V9" i="96"/>
  <c r="U9" i="96"/>
  <c r="T9" i="96"/>
  <c r="S9" i="96"/>
  <c r="R9" i="96"/>
  <c r="Q9" i="96"/>
  <c r="P9" i="96"/>
  <c r="O9" i="96"/>
  <c r="N9" i="96"/>
  <c r="M9" i="96"/>
  <c r="L9" i="96"/>
  <c r="K9" i="96"/>
  <c r="J9" i="96"/>
  <c r="I9" i="96"/>
  <c r="H9" i="96"/>
  <c r="G9" i="96"/>
  <c r="F9" i="96"/>
  <c r="E9" i="96"/>
  <c r="D9" i="96"/>
  <c r="C9" i="96"/>
  <c r="B9" i="96"/>
  <c r="AF8" i="96"/>
  <c r="AE8" i="96"/>
  <c r="AD8" i="96"/>
  <c r="AC8" i="96"/>
  <c r="AB8" i="96"/>
  <c r="AA8" i="96"/>
  <c r="Z8" i="96"/>
  <c r="Y8" i="96"/>
  <c r="X8" i="96"/>
  <c r="W8" i="96"/>
  <c r="V8" i="96"/>
  <c r="U8" i="96"/>
  <c r="T8" i="96"/>
  <c r="S8" i="96"/>
  <c r="R8" i="96"/>
  <c r="Q8" i="96"/>
  <c r="P8" i="96"/>
  <c r="O8" i="96"/>
  <c r="N8" i="96"/>
  <c r="M8" i="96"/>
  <c r="L8" i="96"/>
  <c r="K8" i="96"/>
  <c r="J8" i="96"/>
  <c r="I8" i="96"/>
  <c r="H8" i="96"/>
  <c r="G8" i="96"/>
  <c r="F8" i="96"/>
  <c r="E8" i="96"/>
  <c r="D8" i="96"/>
  <c r="C8" i="96"/>
  <c r="B8" i="96"/>
  <c r="AF7" i="96"/>
  <c r="AE7" i="96"/>
  <c r="AD7" i="96"/>
  <c r="AC7" i="96"/>
  <c r="AB7" i="96"/>
  <c r="AA7" i="96"/>
  <c r="Z7" i="96"/>
  <c r="Y7" i="96"/>
  <c r="X7" i="96"/>
  <c r="W7" i="96"/>
  <c r="V7" i="96"/>
  <c r="U7" i="96"/>
  <c r="T7" i="96"/>
  <c r="S7" i="96"/>
  <c r="R7" i="96"/>
  <c r="Q7" i="96"/>
  <c r="P7" i="96"/>
  <c r="O7" i="96"/>
  <c r="N7" i="96"/>
  <c r="M7" i="96"/>
  <c r="L7" i="96"/>
  <c r="K7" i="96"/>
  <c r="J7" i="96"/>
  <c r="I7" i="96"/>
  <c r="H7" i="96"/>
  <c r="G7" i="96"/>
  <c r="F7" i="96"/>
  <c r="E7" i="96"/>
  <c r="D7" i="96"/>
  <c r="C7" i="96"/>
  <c r="B7" i="96"/>
  <c r="AF6" i="96"/>
  <c r="AE6" i="96"/>
  <c r="AD6" i="96"/>
  <c r="AC6" i="96"/>
  <c r="AB6" i="96"/>
  <c r="AA6" i="96"/>
  <c r="Z6" i="96"/>
  <c r="Y6" i="96"/>
  <c r="X6" i="96"/>
  <c r="W6" i="96"/>
  <c r="V6" i="96"/>
  <c r="U6" i="96"/>
  <c r="T6" i="96"/>
  <c r="S6" i="96"/>
  <c r="R6" i="96"/>
  <c r="Q6" i="96"/>
  <c r="P6" i="96"/>
  <c r="O6" i="96"/>
  <c r="N6" i="96"/>
  <c r="M6" i="96"/>
  <c r="L6" i="96"/>
  <c r="K6" i="96"/>
  <c r="J6" i="96"/>
  <c r="I6" i="96"/>
  <c r="H6" i="96"/>
  <c r="G6" i="96"/>
  <c r="F6" i="96"/>
  <c r="E6" i="96"/>
  <c r="D6" i="96"/>
  <c r="C6" i="96"/>
  <c r="B6" i="96"/>
  <c r="AF5" i="96"/>
  <c r="AE5" i="96"/>
  <c r="AD5" i="96"/>
  <c r="AC5" i="96"/>
  <c r="AB5" i="96"/>
  <c r="AA5" i="96"/>
  <c r="Z5" i="96"/>
  <c r="Y5" i="96"/>
  <c r="X5" i="96"/>
  <c r="W5" i="96"/>
  <c r="V5" i="96"/>
  <c r="U5" i="96"/>
  <c r="T5" i="96"/>
  <c r="S5" i="96"/>
  <c r="R5" i="96"/>
  <c r="Q5" i="96"/>
  <c r="P5" i="96"/>
  <c r="O5" i="96"/>
  <c r="N5" i="96"/>
  <c r="M5" i="96"/>
  <c r="L5" i="96"/>
  <c r="K5" i="96"/>
  <c r="J5" i="96"/>
  <c r="I5" i="96"/>
  <c r="H5" i="96"/>
  <c r="G5" i="96"/>
  <c r="F5" i="96"/>
  <c r="E5" i="96"/>
  <c r="D5" i="96"/>
  <c r="C5" i="96"/>
  <c r="B5" i="96"/>
  <c r="AF2" i="96"/>
  <c r="AE2" i="96"/>
  <c r="AD2" i="96"/>
  <c r="AC2" i="96"/>
  <c r="AB2" i="96"/>
  <c r="AA2" i="96"/>
  <c r="Z2" i="96"/>
  <c r="Y2" i="96"/>
  <c r="X2" i="96"/>
  <c r="W2" i="96"/>
  <c r="V2" i="96"/>
  <c r="U2" i="96"/>
  <c r="T2" i="96"/>
  <c r="S2" i="96"/>
  <c r="R2" i="96"/>
  <c r="Q2" i="96"/>
  <c r="P2" i="96"/>
  <c r="O2" i="96"/>
  <c r="N2" i="96"/>
  <c r="M2" i="96"/>
  <c r="L2" i="96"/>
  <c r="K2" i="96"/>
  <c r="J2" i="96"/>
  <c r="I2" i="96"/>
  <c r="H2" i="96"/>
  <c r="G2" i="96"/>
  <c r="F2" i="96"/>
  <c r="E2" i="96"/>
  <c r="D2" i="96"/>
  <c r="C2" i="96"/>
  <c r="B2" i="96"/>
  <c r="AF26" i="95"/>
  <c r="AE26" i="95"/>
  <c r="AD26" i="95"/>
  <c r="AC26" i="95"/>
  <c r="AB26" i="95"/>
  <c r="AA26" i="95"/>
  <c r="Z26" i="95"/>
  <c r="Y26" i="95"/>
  <c r="X26" i="95"/>
  <c r="W26" i="95"/>
  <c r="V26" i="95"/>
  <c r="U26" i="95"/>
  <c r="T26" i="95"/>
  <c r="S26" i="95"/>
  <c r="R26" i="95"/>
  <c r="Q26" i="95"/>
  <c r="P26" i="95"/>
  <c r="O26" i="95"/>
  <c r="N26" i="95"/>
  <c r="M26" i="95"/>
  <c r="L26" i="95"/>
  <c r="K26" i="95"/>
  <c r="J26" i="95"/>
  <c r="I26" i="95"/>
  <c r="H26" i="95"/>
  <c r="F26" i="95" s="1" a="1"/>
  <c r="F26" i="95" s="1"/>
  <c r="G26" i="95"/>
  <c r="AF23" i="95"/>
  <c r="AE23" i="95"/>
  <c r="AD23" i="95"/>
  <c r="AC23" i="95"/>
  <c r="AB23" i="95"/>
  <c r="AA23" i="95"/>
  <c r="Z23" i="95"/>
  <c r="Y23" i="95"/>
  <c r="X23" i="95"/>
  <c r="W23" i="95"/>
  <c r="V23" i="95"/>
  <c r="U23" i="95"/>
  <c r="T23" i="95"/>
  <c r="S23" i="95"/>
  <c r="R23" i="95"/>
  <c r="Q23" i="95"/>
  <c r="P23" i="95"/>
  <c r="O23" i="95"/>
  <c r="N23" i="95"/>
  <c r="M23" i="95"/>
  <c r="L23" i="95"/>
  <c r="K23" i="95"/>
  <c r="J23" i="95"/>
  <c r="D23" i="95" s="1" a="1"/>
  <c r="D23" i="95" s="1"/>
  <c r="I23" i="95"/>
  <c r="E23" i="95" s="1" a="1"/>
  <c r="E23" i="95" s="1"/>
  <c r="H23" i="95"/>
  <c r="G23" i="95"/>
  <c r="AF22" i="95"/>
  <c r="AE22" i="95"/>
  <c r="AD22" i="95"/>
  <c r="AC22" i="95"/>
  <c r="AB22" i="95"/>
  <c r="AA22" i="95"/>
  <c r="Z22" i="95"/>
  <c r="Y22" i="95"/>
  <c r="X22" i="95"/>
  <c r="W22" i="95"/>
  <c r="V22" i="95"/>
  <c r="U22" i="95"/>
  <c r="T22" i="95"/>
  <c r="S22" i="95"/>
  <c r="R22" i="95"/>
  <c r="Q22" i="95"/>
  <c r="P22" i="95"/>
  <c r="O22" i="95"/>
  <c r="N22" i="95"/>
  <c r="M22" i="95"/>
  <c r="L22" i="95"/>
  <c r="K22" i="95"/>
  <c r="J22" i="95"/>
  <c r="I22" i="95"/>
  <c r="H22" i="95"/>
  <c r="F22" i="95" s="1" a="1"/>
  <c r="F22" i="95" s="1"/>
  <c r="G22" i="95"/>
  <c r="AF21" i="95"/>
  <c r="AE21" i="95"/>
  <c r="AD21" i="95"/>
  <c r="AC21" i="95"/>
  <c r="AB21" i="95"/>
  <c r="AA21" i="95"/>
  <c r="Z21" i="95"/>
  <c r="Y21" i="95"/>
  <c r="X21" i="95"/>
  <c r="W21" i="95"/>
  <c r="V21" i="95"/>
  <c r="U21" i="95"/>
  <c r="T21" i="95"/>
  <c r="S21" i="95"/>
  <c r="R21" i="95"/>
  <c r="Q21" i="95"/>
  <c r="P21" i="95"/>
  <c r="O21" i="95"/>
  <c r="N21" i="95"/>
  <c r="M21" i="95"/>
  <c r="L21" i="95"/>
  <c r="K21" i="95"/>
  <c r="J21" i="95"/>
  <c r="D21" i="95" s="1" a="1"/>
  <c r="D21" i="95" s="1"/>
  <c r="I21" i="95"/>
  <c r="C21" i="95" s="1" a="1"/>
  <c r="C21" i="95" s="1"/>
  <c r="H21" i="95"/>
  <c r="G21" i="95"/>
  <c r="AF20" i="95"/>
  <c r="AE20" i="95"/>
  <c r="AD20" i="95"/>
  <c r="AC20" i="95"/>
  <c r="AB20" i="95"/>
  <c r="AA20" i="95"/>
  <c r="Z20" i="95"/>
  <c r="Y20" i="95"/>
  <c r="X20" i="95"/>
  <c r="W20" i="95"/>
  <c r="V20" i="95"/>
  <c r="U20" i="95"/>
  <c r="T20" i="95"/>
  <c r="S20" i="95"/>
  <c r="R20" i="95"/>
  <c r="Q20" i="95"/>
  <c r="P20" i="95"/>
  <c r="O20" i="95"/>
  <c r="N20" i="95"/>
  <c r="M20" i="95"/>
  <c r="L20" i="95"/>
  <c r="K20" i="95"/>
  <c r="J20" i="95"/>
  <c r="I20" i="95"/>
  <c r="H20" i="95"/>
  <c r="F20" i="95" s="1" a="1"/>
  <c r="F20" i="95" s="1"/>
  <c r="G20" i="95"/>
  <c r="AF19" i="95"/>
  <c r="AE19" i="95"/>
  <c r="AD19" i="95"/>
  <c r="AC19" i="95"/>
  <c r="AB19" i="95"/>
  <c r="AA19" i="95"/>
  <c r="Z19" i="95"/>
  <c r="Y19" i="95"/>
  <c r="X19" i="95"/>
  <c r="W19" i="95"/>
  <c r="V19" i="95"/>
  <c r="U19" i="95"/>
  <c r="T19" i="95"/>
  <c r="S19" i="95"/>
  <c r="R19" i="95"/>
  <c r="Q19" i="95"/>
  <c r="P19" i="95"/>
  <c r="O19" i="95"/>
  <c r="N19" i="95"/>
  <c r="M19" i="95"/>
  <c r="L19" i="95"/>
  <c r="K19" i="95"/>
  <c r="J19" i="95"/>
  <c r="D19" i="95" s="1" a="1"/>
  <c r="D19" i="95" s="1"/>
  <c r="I19" i="95"/>
  <c r="C19" i="95" s="1" a="1"/>
  <c r="C19" i="95" s="1"/>
  <c r="H19" i="95"/>
  <c r="G19" i="95"/>
  <c r="AF18" i="95"/>
  <c r="AE18" i="95"/>
  <c r="AD18" i="95"/>
  <c r="AC18" i="95"/>
  <c r="AB18" i="95"/>
  <c r="AA18" i="95"/>
  <c r="Z18" i="95"/>
  <c r="Y18" i="95"/>
  <c r="X18" i="95"/>
  <c r="W18" i="95"/>
  <c r="V18" i="95"/>
  <c r="U18" i="95"/>
  <c r="T18" i="95"/>
  <c r="S18" i="95"/>
  <c r="R18" i="95"/>
  <c r="Q18" i="95"/>
  <c r="P18" i="95"/>
  <c r="O18" i="95"/>
  <c r="N18" i="95"/>
  <c r="M18" i="95"/>
  <c r="L18" i="95"/>
  <c r="K18" i="95"/>
  <c r="J18" i="95"/>
  <c r="I18" i="95"/>
  <c r="H18" i="95"/>
  <c r="F18" i="95" s="1" a="1"/>
  <c r="F18" i="95" s="1"/>
  <c r="G18" i="95"/>
  <c r="AF17" i="95"/>
  <c r="AE17" i="95"/>
  <c r="AD17" i="95"/>
  <c r="AC17" i="95"/>
  <c r="AB17" i="95"/>
  <c r="AA17" i="95"/>
  <c r="Z17" i="95"/>
  <c r="Y17" i="95"/>
  <c r="X17" i="95"/>
  <c r="W17" i="95"/>
  <c r="V17" i="95"/>
  <c r="U17" i="95"/>
  <c r="T17" i="95"/>
  <c r="S17" i="95"/>
  <c r="R17" i="95"/>
  <c r="Q17" i="95"/>
  <c r="P17" i="95"/>
  <c r="O17" i="95"/>
  <c r="N17" i="95"/>
  <c r="M17" i="95"/>
  <c r="L17" i="95"/>
  <c r="K17" i="95"/>
  <c r="J17" i="95"/>
  <c r="D17" i="95" s="1" a="1"/>
  <c r="D17" i="95" s="1"/>
  <c r="I17" i="95"/>
  <c r="C17" i="95" s="1" a="1"/>
  <c r="C17" i="95" s="1"/>
  <c r="H17" i="95"/>
  <c r="G17" i="95"/>
  <c r="AF16" i="95"/>
  <c r="AE16" i="95"/>
  <c r="AD16" i="95"/>
  <c r="AC16" i="95"/>
  <c r="AB16" i="95"/>
  <c r="AA16" i="95"/>
  <c r="Z16" i="95"/>
  <c r="Y16" i="95"/>
  <c r="X16" i="95"/>
  <c r="W16" i="95"/>
  <c r="V16" i="95"/>
  <c r="U16" i="95"/>
  <c r="T16" i="95"/>
  <c r="S16" i="95"/>
  <c r="R16" i="95"/>
  <c r="Q16" i="95"/>
  <c r="P16" i="95"/>
  <c r="O16" i="95"/>
  <c r="N16" i="95"/>
  <c r="M16" i="95"/>
  <c r="L16" i="95"/>
  <c r="K16" i="95"/>
  <c r="J16" i="95"/>
  <c r="I16" i="95"/>
  <c r="H16" i="95"/>
  <c r="F16" i="95" s="1" a="1"/>
  <c r="F16" i="95" s="1"/>
  <c r="G16" i="95"/>
  <c r="AF15" i="95"/>
  <c r="AE15" i="95"/>
  <c r="AD15" i="95"/>
  <c r="AC15" i="95"/>
  <c r="AB15" i="95"/>
  <c r="AA15" i="95"/>
  <c r="Z15" i="95"/>
  <c r="Y15" i="95"/>
  <c r="X15" i="95"/>
  <c r="W15" i="95"/>
  <c r="V15" i="95"/>
  <c r="U15" i="95"/>
  <c r="T15" i="95"/>
  <c r="S15" i="95"/>
  <c r="R15" i="95"/>
  <c r="Q15" i="95"/>
  <c r="P15" i="95"/>
  <c r="O15" i="95"/>
  <c r="N15" i="95"/>
  <c r="M15" i="95"/>
  <c r="L15" i="95"/>
  <c r="K15" i="95"/>
  <c r="J15" i="95"/>
  <c r="D15" i="95" s="1" a="1"/>
  <c r="D15" i="95" s="1"/>
  <c r="I15" i="95"/>
  <c r="C15" i="95" s="1" a="1"/>
  <c r="C15" i="95" s="1"/>
  <c r="H15" i="95"/>
  <c r="G15" i="95"/>
  <c r="AF14" i="95"/>
  <c r="AE14" i="95"/>
  <c r="AD14" i="95"/>
  <c r="AC14" i="95"/>
  <c r="AB14" i="95"/>
  <c r="AA14" i="95"/>
  <c r="Z14" i="95"/>
  <c r="Y14" i="95"/>
  <c r="X14" i="95"/>
  <c r="W14" i="95"/>
  <c r="V14" i="95"/>
  <c r="U14" i="95"/>
  <c r="T14" i="95"/>
  <c r="S14" i="95"/>
  <c r="R14" i="95"/>
  <c r="Q14" i="95"/>
  <c r="P14" i="95"/>
  <c r="O14" i="95"/>
  <c r="N14" i="95"/>
  <c r="M14" i="95"/>
  <c r="L14" i="95"/>
  <c r="K14" i="95"/>
  <c r="J14" i="95"/>
  <c r="I14" i="95"/>
  <c r="H14" i="95"/>
  <c r="F14" i="95" s="1" a="1"/>
  <c r="F14" i="95" s="1"/>
  <c r="G14" i="95"/>
  <c r="AF13" i="95"/>
  <c r="AE13" i="95"/>
  <c r="AD13" i="95"/>
  <c r="AC13" i="95"/>
  <c r="AB13" i="95"/>
  <c r="AA13" i="95"/>
  <c r="Z13" i="95"/>
  <c r="Y13" i="95"/>
  <c r="X13" i="95"/>
  <c r="W13" i="95"/>
  <c r="V13" i="95"/>
  <c r="U13" i="95"/>
  <c r="T13" i="95"/>
  <c r="S13" i="95"/>
  <c r="R13" i="95"/>
  <c r="Q13" i="95"/>
  <c r="P13" i="95"/>
  <c r="O13" i="95"/>
  <c r="N13" i="95"/>
  <c r="M13" i="95"/>
  <c r="L13" i="95"/>
  <c r="K13" i="95"/>
  <c r="J13" i="95"/>
  <c r="D13" i="95" s="1" a="1"/>
  <c r="D13" i="95" s="1"/>
  <c r="I13" i="95"/>
  <c r="C13" i="95" s="1" a="1"/>
  <c r="C13" i="95" s="1"/>
  <c r="H13" i="95"/>
  <c r="G13" i="95"/>
  <c r="AF12" i="95"/>
  <c r="AE12" i="95"/>
  <c r="AD12" i="95"/>
  <c r="AC12" i="95"/>
  <c r="AB12" i="95"/>
  <c r="AA12" i="95"/>
  <c r="Z12" i="95"/>
  <c r="Y12" i="95"/>
  <c r="X12" i="95"/>
  <c r="W12" i="95"/>
  <c r="V12" i="95"/>
  <c r="U12" i="95"/>
  <c r="T12" i="95"/>
  <c r="S12" i="95"/>
  <c r="R12" i="95"/>
  <c r="Q12" i="95"/>
  <c r="P12" i="95"/>
  <c r="O12" i="95"/>
  <c r="N12" i="95"/>
  <c r="M12" i="95"/>
  <c r="L12" i="95"/>
  <c r="K12" i="95"/>
  <c r="J12" i="95"/>
  <c r="I12" i="95"/>
  <c r="H12" i="95"/>
  <c r="F12" i="95" s="1" a="1"/>
  <c r="F12" i="95" s="1"/>
  <c r="G12" i="95"/>
  <c r="AF11" i="95"/>
  <c r="AE11" i="95"/>
  <c r="AD11" i="95"/>
  <c r="AC11" i="95"/>
  <c r="AB11" i="95"/>
  <c r="AA11" i="95"/>
  <c r="Z11" i="95"/>
  <c r="Y11" i="95"/>
  <c r="X11" i="95"/>
  <c r="W11" i="95"/>
  <c r="V11" i="95"/>
  <c r="U11" i="95"/>
  <c r="T11" i="95"/>
  <c r="S11" i="95"/>
  <c r="R11" i="95"/>
  <c r="Q11" i="95"/>
  <c r="P11" i="95"/>
  <c r="O11" i="95"/>
  <c r="N11" i="95"/>
  <c r="M11" i="95"/>
  <c r="L11" i="95"/>
  <c r="K11" i="95"/>
  <c r="J11" i="95"/>
  <c r="D11" i="95" s="1" a="1"/>
  <c r="D11" i="95" s="1"/>
  <c r="I11" i="95"/>
  <c r="C11" i="95" s="1" a="1"/>
  <c r="C11" i="95" s="1"/>
  <c r="H11" i="95"/>
  <c r="G11" i="95"/>
  <c r="E11" i="95" s="1" a="1"/>
  <c r="E11" i="95" s="1"/>
  <c r="F10" i="95"/>
  <c r="F10" i="95" a="1"/>
  <c r="E10" i="95"/>
  <c r="E10" i="95" a="1"/>
  <c r="D10" i="95" a="1"/>
  <c r="D10" i="95" s="1"/>
  <c r="C10" i="95" a="1"/>
  <c r="C10" i="95" s="1"/>
  <c r="B10" i="95"/>
  <c r="B10" i="95" a="1"/>
  <c r="AF9" i="95"/>
  <c r="AE9" i="95"/>
  <c r="AD9" i="95"/>
  <c r="AC9" i="95"/>
  <c r="AB9" i="95"/>
  <c r="AA9" i="95"/>
  <c r="Z9" i="95"/>
  <c r="Y9" i="95"/>
  <c r="X9" i="95"/>
  <c r="W9" i="95"/>
  <c r="V9" i="95"/>
  <c r="U9" i="95"/>
  <c r="T9" i="95"/>
  <c r="S9" i="95"/>
  <c r="R9" i="95"/>
  <c r="Q9" i="95"/>
  <c r="P9" i="95"/>
  <c r="O9" i="95"/>
  <c r="N9" i="95"/>
  <c r="M9" i="95"/>
  <c r="L9" i="95"/>
  <c r="K9" i="95"/>
  <c r="J9" i="95"/>
  <c r="I9" i="95"/>
  <c r="H9" i="95"/>
  <c r="C9" i="95" s="1" a="1"/>
  <c r="C9" i="95" s="1"/>
  <c r="G9" i="95"/>
  <c r="AF8" i="95"/>
  <c r="AE8" i="95"/>
  <c r="AD8" i="95"/>
  <c r="AC8" i="95"/>
  <c r="AB8" i="95"/>
  <c r="AA8" i="95"/>
  <c r="Z8" i="95"/>
  <c r="Y8" i="95"/>
  <c r="X8" i="95"/>
  <c r="W8" i="95"/>
  <c r="V8" i="95"/>
  <c r="U8" i="95"/>
  <c r="T8" i="95"/>
  <c r="S8" i="95"/>
  <c r="R8" i="95"/>
  <c r="Q8" i="95"/>
  <c r="P8" i="95"/>
  <c r="O8" i="95"/>
  <c r="N8" i="95"/>
  <c r="M8" i="95"/>
  <c r="L8" i="95"/>
  <c r="E8" i="95" s="1" a="1"/>
  <c r="E8" i="95" s="1"/>
  <c r="K8" i="95"/>
  <c r="J8" i="95"/>
  <c r="I8" i="95"/>
  <c r="H8" i="95"/>
  <c r="G8" i="95"/>
  <c r="AF7" i="95"/>
  <c r="AE7" i="95"/>
  <c r="AD7" i="95"/>
  <c r="AC7" i="95"/>
  <c r="AB7" i="95"/>
  <c r="AA7" i="95"/>
  <c r="Z7" i="95"/>
  <c r="Y7" i="95"/>
  <c r="X7" i="95"/>
  <c r="W7" i="95"/>
  <c r="V7" i="95"/>
  <c r="U7" i="95"/>
  <c r="T7" i="95"/>
  <c r="S7" i="95"/>
  <c r="R7" i="95"/>
  <c r="Q7" i="95"/>
  <c r="P7" i="95"/>
  <c r="O7" i="95"/>
  <c r="N7" i="95"/>
  <c r="M7" i="95"/>
  <c r="L7" i="95"/>
  <c r="K7" i="95"/>
  <c r="J7" i="95"/>
  <c r="I7" i="95"/>
  <c r="H7" i="95"/>
  <c r="C7" i="95" s="1" a="1"/>
  <c r="C7" i="95" s="1"/>
  <c r="G7" i="95"/>
  <c r="AF6" i="95"/>
  <c r="AE6" i="95"/>
  <c r="AD6" i="95"/>
  <c r="AC6" i="95"/>
  <c r="AB6" i="95"/>
  <c r="AA6" i="95"/>
  <c r="Z6" i="95"/>
  <c r="Y6" i="95"/>
  <c r="X6" i="95"/>
  <c r="W6" i="95"/>
  <c r="V6" i="95"/>
  <c r="U6" i="95"/>
  <c r="T6" i="95"/>
  <c r="S6" i="95"/>
  <c r="R6" i="95"/>
  <c r="Q6" i="95"/>
  <c r="P6" i="95"/>
  <c r="O6" i="95"/>
  <c r="N6" i="95"/>
  <c r="M6" i="95"/>
  <c r="L6" i="95"/>
  <c r="D6" i="95" s="1" a="1"/>
  <c r="D6" i="95" s="1"/>
  <c r="K6" i="95"/>
  <c r="J6" i="95"/>
  <c r="I6" i="95"/>
  <c r="E6" i="95" s="1" a="1"/>
  <c r="E6" i="95" s="1"/>
  <c r="H6" i="95"/>
  <c r="G6" i="95"/>
  <c r="AF5" i="95"/>
  <c r="AE5" i="95"/>
  <c r="AD5" i="95"/>
  <c r="AC5" i="95"/>
  <c r="AB5" i="95"/>
  <c r="AA5" i="95"/>
  <c r="Z5" i="95"/>
  <c r="Y5" i="95"/>
  <c r="X5" i="95"/>
  <c r="W5" i="95"/>
  <c r="V5" i="95"/>
  <c r="U5" i="95"/>
  <c r="T5" i="95"/>
  <c r="S5" i="95"/>
  <c r="R5" i="95"/>
  <c r="Q5" i="95"/>
  <c r="P5" i="95"/>
  <c r="O5" i="95"/>
  <c r="N5" i="95"/>
  <c r="M5" i="95"/>
  <c r="L5" i="95"/>
  <c r="K5" i="95"/>
  <c r="J5" i="95"/>
  <c r="I5" i="95"/>
  <c r="H5" i="95"/>
  <c r="C5" i="95" s="1" a="1"/>
  <c r="C5" i="95" s="1"/>
  <c r="G5" i="95"/>
  <c r="F4" i="95" a="1"/>
  <c r="F4" i="95" s="1"/>
  <c r="E4" i="95" a="1"/>
  <c r="E4" i="95" s="1"/>
  <c r="D4" i="95"/>
  <c r="D4" i="95" a="1"/>
  <c r="C4" i="95" a="1"/>
  <c r="C4" i="95" s="1"/>
  <c r="B4" i="95" a="1"/>
  <c r="B4" i="95" s="1"/>
  <c r="F3" i="95" a="1"/>
  <c r="F3" i="95" s="1"/>
  <c r="E3" i="95"/>
  <c r="E3" i="95" a="1"/>
  <c r="D3" i="95" a="1"/>
  <c r="D3" i="95" s="1"/>
  <c r="C3" i="95" a="1"/>
  <c r="C3" i="95" s="1"/>
  <c r="B3" i="95" a="1"/>
  <c r="B3" i="95" s="1"/>
  <c r="AF2" i="95"/>
  <c r="AE2" i="95"/>
  <c r="AD2" i="95"/>
  <c r="AC2" i="95"/>
  <c r="AB2" i="95"/>
  <c r="AA2" i="95"/>
  <c r="Z2" i="95"/>
  <c r="Y2" i="95"/>
  <c r="X2" i="95"/>
  <c r="W2" i="95"/>
  <c r="V2" i="95"/>
  <c r="U2" i="95"/>
  <c r="T2" i="95"/>
  <c r="S2" i="95"/>
  <c r="R2" i="95"/>
  <c r="Q2" i="95"/>
  <c r="P2" i="95"/>
  <c r="O2" i="95"/>
  <c r="N2" i="95"/>
  <c r="M2" i="95"/>
  <c r="L2" i="95"/>
  <c r="K2" i="95"/>
  <c r="J2" i="95"/>
  <c r="I2" i="95"/>
  <c r="H2" i="95"/>
  <c r="C2" i="95" s="1" a="1"/>
  <c r="C2" i="95" s="1"/>
  <c r="G2" i="95"/>
  <c r="AC11" i="93"/>
  <c r="AD11" i="93"/>
  <c r="AE11" i="93"/>
  <c r="AF11" i="93"/>
  <c r="AC12" i="93"/>
  <c r="AD12" i="93"/>
  <c r="AE12" i="93"/>
  <c r="AF12" i="93"/>
  <c r="AC13" i="93"/>
  <c r="AD13" i="93"/>
  <c r="AE13" i="93"/>
  <c r="AF13" i="93"/>
  <c r="AC14" i="93"/>
  <c r="AD14" i="93"/>
  <c r="AE14" i="93"/>
  <c r="AF14" i="93"/>
  <c r="AC15" i="93"/>
  <c r="AD15" i="93"/>
  <c r="AE15" i="93"/>
  <c r="AF15" i="93"/>
  <c r="AC16" i="93"/>
  <c r="AD16" i="93"/>
  <c r="AE16" i="93"/>
  <c r="AF16" i="93"/>
  <c r="AC17" i="93"/>
  <c r="AD17" i="93"/>
  <c r="AE17" i="93"/>
  <c r="AF17" i="93"/>
  <c r="AC18" i="93"/>
  <c r="AD18" i="93"/>
  <c r="AE18" i="93"/>
  <c r="AF18" i="93"/>
  <c r="AC19" i="93"/>
  <c r="AD19" i="93"/>
  <c r="AE19" i="93"/>
  <c r="AF19" i="93"/>
  <c r="AC20" i="93"/>
  <c r="AD20" i="93"/>
  <c r="AE20" i="93"/>
  <c r="AF20" i="93"/>
  <c r="AC21" i="93"/>
  <c r="AD21" i="93"/>
  <c r="AE21" i="93"/>
  <c r="AF21" i="93"/>
  <c r="AC22" i="93"/>
  <c r="AD22" i="93"/>
  <c r="AE22" i="93"/>
  <c r="AF22" i="93"/>
  <c r="AC23" i="93"/>
  <c r="AD23" i="93"/>
  <c r="AE23" i="93"/>
  <c r="AF23" i="93"/>
  <c r="AC24" i="93"/>
  <c r="AD24" i="93"/>
  <c r="AE24" i="93"/>
  <c r="AF24" i="93"/>
  <c r="AC25" i="93"/>
  <c r="AD25" i="93"/>
  <c r="AE25" i="93"/>
  <c r="AF25" i="93"/>
  <c r="AC26" i="93"/>
  <c r="AD26" i="93"/>
  <c r="AE26" i="93"/>
  <c r="AF26" i="93"/>
  <c r="AC27" i="93"/>
  <c r="AD27" i="93"/>
  <c r="AE27" i="93"/>
  <c r="AF27" i="93"/>
  <c r="AC28" i="93"/>
  <c r="AD28" i="93"/>
  <c r="AE28" i="93"/>
  <c r="AF28" i="93"/>
  <c r="AC29" i="93"/>
  <c r="AD29" i="93"/>
  <c r="AE29" i="93"/>
  <c r="AF29" i="93"/>
  <c r="AC30" i="93"/>
  <c r="AD30" i="93"/>
  <c r="AE30" i="93"/>
  <c r="AF30" i="93"/>
  <c r="AC31" i="93"/>
  <c r="AD31" i="93"/>
  <c r="AE31" i="93"/>
  <c r="AF31" i="93"/>
  <c r="AC32" i="93"/>
  <c r="AD32" i="93"/>
  <c r="AE32" i="93"/>
  <c r="AF32" i="93"/>
  <c r="AC33" i="93"/>
  <c r="AD33" i="93"/>
  <c r="AE33" i="93"/>
  <c r="AF33" i="93"/>
  <c r="AC35" i="93"/>
  <c r="AD35" i="93"/>
  <c r="AE35" i="93"/>
  <c r="AF35" i="93"/>
  <c r="C11" i="93"/>
  <c r="D11" i="93"/>
  <c r="E11" i="93"/>
  <c r="F11" i="93"/>
  <c r="G11" i="93"/>
  <c r="H11" i="93"/>
  <c r="I11" i="93"/>
  <c r="J11" i="93"/>
  <c r="K11" i="93"/>
  <c r="L11" i="93"/>
  <c r="M11" i="93"/>
  <c r="N11" i="93"/>
  <c r="O11" i="93"/>
  <c r="P11" i="93"/>
  <c r="Q11" i="93"/>
  <c r="R11" i="93"/>
  <c r="S11" i="93"/>
  <c r="T11" i="93"/>
  <c r="U11" i="93"/>
  <c r="V11" i="93"/>
  <c r="W11" i="93"/>
  <c r="X11" i="93"/>
  <c r="Y11" i="93"/>
  <c r="Z11" i="93"/>
  <c r="AA11" i="93"/>
  <c r="AB11" i="93"/>
  <c r="C12" i="93"/>
  <c r="D12" i="93"/>
  <c r="E12" i="93"/>
  <c r="F12" i="93"/>
  <c r="G12" i="93"/>
  <c r="H12" i="93"/>
  <c r="I12" i="93"/>
  <c r="J12" i="93"/>
  <c r="K12" i="93"/>
  <c r="L12" i="93"/>
  <c r="M12" i="93"/>
  <c r="N12" i="93"/>
  <c r="O12" i="93"/>
  <c r="P12" i="93"/>
  <c r="Q12" i="93"/>
  <c r="R12" i="93"/>
  <c r="S12" i="93"/>
  <c r="T12" i="93"/>
  <c r="U12" i="93"/>
  <c r="V12" i="93"/>
  <c r="W12" i="93"/>
  <c r="X12" i="93"/>
  <c r="Y12" i="93"/>
  <c r="Z12" i="93"/>
  <c r="AA12" i="93"/>
  <c r="AB12" i="93"/>
  <c r="C13" i="93"/>
  <c r="D13" i="93"/>
  <c r="E13" i="93"/>
  <c r="F13" i="93"/>
  <c r="G13" i="93"/>
  <c r="H13" i="93"/>
  <c r="I13" i="93"/>
  <c r="J13" i="93"/>
  <c r="K13" i="93"/>
  <c r="L13" i="93"/>
  <c r="M13" i="93"/>
  <c r="N13" i="93"/>
  <c r="O13" i="93"/>
  <c r="P13" i="93"/>
  <c r="Q13" i="93"/>
  <c r="R13" i="93"/>
  <c r="S13" i="93"/>
  <c r="T13" i="93"/>
  <c r="U13" i="93"/>
  <c r="V13" i="93"/>
  <c r="W13" i="93"/>
  <c r="X13" i="93"/>
  <c r="Y13" i="93"/>
  <c r="Z13" i="93"/>
  <c r="AA13" i="93"/>
  <c r="AB13" i="93"/>
  <c r="C14" i="93"/>
  <c r="D14" i="93"/>
  <c r="E14" i="93"/>
  <c r="F14" i="93"/>
  <c r="G14" i="93"/>
  <c r="H14" i="93"/>
  <c r="I14" i="93"/>
  <c r="J14" i="93"/>
  <c r="K14" i="93"/>
  <c r="L14" i="93"/>
  <c r="M14" i="93"/>
  <c r="N14" i="93"/>
  <c r="O14" i="93"/>
  <c r="P14" i="93"/>
  <c r="Q14" i="93"/>
  <c r="R14" i="93"/>
  <c r="S14" i="93"/>
  <c r="T14" i="93"/>
  <c r="U14" i="93"/>
  <c r="V14" i="93"/>
  <c r="W14" i="93"/>
  <c r="X14" i="93"/>
  <c r="Y14" i="93"/>
  <c r="Z14" i="93"/>
  <c r="AA14" i="93"/>
  <c r="AB14" i="93"/>
  <c r="C15" i="93"/>
  <c r="D15" i="93"/>
  <c r="E15" i="93"/>
  <c r="F15" i="93"/>
  <c r="G15" i="93"/>
  <c r="H15" i="93"/>
  <c r="I15" i="93"/>
  <c r="J15" i="93"/>
  <c r="K15" i="93"/>
  <c r="L15" i="93"/>
  <c r="M15" i="93"/>
  <c r="N15" i="93"/>
  <c r="O15" i="93"/>
  <c r="P15" i="93"/>
  <c r="Q15" i="93"/>
  <c r="R15" i="93"/>
  <c r="S15" i="93"/>
  <c r="T15" i="93"/>
  <c r="U15" i="93"/>
  <c r="V15" i="93"/>
  <c r="W15" i="93"/>
  <c r="X15" i="93"/>
  <c r="Y15" i="93"/>
  <c r="Z15" i="93"/>
  <c r="AA15" i="93"/>
  <c r="AB15" i="93"/>
  <c r="C16" i="93"/>
  <c r="D16" i="93"/>
  <c r="E16" i="93"/>
  <c r="F16" i="93"/>
  <c r="G16" i="93"/>
  <c r="H16" i="93"/>
  <c r="I16" i="93"/>
  <c r="J16" i="93"/>
  <c r="K16" i="93"/>
  <c r="L16" i="93"/>
  <c r="M16" i="93"/>
  <c r="N16" i="93"/>
  <c r="O16" i="93"/>
  <c r="P16" i="93"/>
  <c r="Q16" i="93"/>
  <c r="R16" i="93"/>
  <c r="S16" i="93"/>
  <c r="T16" i="93"/>
  <c r="U16" i="93"/>
  <c r="V16" i="93"/>
  <c r="W16" i="93"/>
  <c r="X16" i="93"/>
  <c r="Y16" i="93"/>
  <c r="Z16" i="93"/>
  <c r="AA16" i="93"/>
  <c r="AB16" i="93"/>
  <c r="C17" i="93"/>
  <c r="D17" i="93"/>
  <c r="E17" i="93"/>
  <c r="F17" i="93"/>
  <c r="G17" i="93"/>
  <c r="H17" i="93"/>
  <c r="I17" i="93"/>
  <c r="J17" i="93"/>
  <c r="K17" i="93"/>
  <c r="L17" i="93"/>
  <c r="M17" i="93"/>
  <c r="N17" i="93"/>
  <c r="O17" i="93"/>
  <c r="P17" i="93"/>
  <c r="Q17" i="93"/>
  <c r="R17" i="93"/>
  <c r="S17" i="93"/>
  <c r="T17" i="93"/>
  <c r="U17" i="93"/>
  <c r="V17" i="93"/>
  <c r="W17" i="93"/>
  <c r="X17" i="93"/>
  <c r="Y17" i="93"/>
  <c r="Z17" i="93"/>
  <c r="AA17" i="93"/>
  <c r="AB17" i="93"/>
  <c r="C18" i="93"/>
  <c r="D18" i="93"/>
  <c r="E18" i="93"/>
  <c r="F18" i="93"/>
  <c r="G18" i="93"/>
  <c r="H18" i="93"/>
  <c r="I18" i="93"/>
  <c r="J18" i="93"/>
  <c r="K18" i="93"/>
  <c r="L18" i="93"/>
  <c r="M18" i="93"/>
  <c r="N18" i="93"/>
  <c r="O18" i="93"/>
  <c r="P18" i="93"/>
  <c r="Q18" i="93"/>
  <c r="R18" i="93"/>
  <c r="S18" i="93"/>
  <c r="T18" i="93"/>
  <c r="U18" i="93"/>
  <c r="V18" i="93"/>
  <c r="W18" i="93"/>
  <c r="X18" i="93"/>
  <c r="Y18" i="93"/>
  <c r="Z18" i="93"/>
  <c r="AA18" i="93"/>
  <c r="AB18" i="93"/>
  <c r="C19" i="93"/>
  <c r="D19" i="93"/>
  <c r="E19" i="93"/>
  <c r="F19" i="93"/>
  <c r="G19" i="93"/>
  <c r="H19" i="93"/>
  <c r="I19" i="93"/>
  <c r="J19" i="93"/>
  <c r="K19" i="93"/>
  <c r="L19" i="93"/>
  <c r="M19" i="93"/>
  <c r="N19" i="93"/>
  <c r="O19" i="93"/>
  <c r="P19" i="93"/>
  <c r="Q19" i="93"/>
  <c r="R19" i="93"/>
  <c r="S19" i="93"/>
  <c r="T19" i="93"/>
  <c r="U19" i="93"/>
  <c r="V19" i="93"/>
  <c r="W19" i="93"/>
  <c r="X19" i="93"/>
  <c r="Y19" i="93"/>
  <c r="Z19" i="93"/>
  <c r="AA19" i="93"/>
  <c r="AB19" i="93"/>
  <c r="C20" i="93"/>
  <c r="D20" i="93"/>
  <c r="E20" i="93"/>
  <c r="F20" i="93"/>
  <c r="G20" i="93"/>
  <c r="H20" i="93"/>
  <c r="I20" i="93"/>
  <c r="J20" i="93"/>
  <c r="K20" i="93"/>
  <c r="L20" i="93"/>
  <c r="M20" i="93"/>
  <c r="N20" i="93"/>
  <c r="O20" i="93"/>
  <c r="P20" i="93"/>
  <c r="Q20" i="93"/>
  <c r="R20" i="93"/>
  <c r="S20" i="93"/>
  <c r="T20" i="93"/>
  <c r="U20" i="93"/>
  <c r="V20" i="93"/>
  <c r="W20" i="93"/>
  <c r="X20" i="93"/>
  <c r="Y20" i="93"/>
  <c r="Z20" i="93"/>
  <c r="AA20" i="93"/>
  <c r="AB20" i="93"/>
  <c r="C21" i="93"/>
  <c r="D21" i="93"/>
  <c r="E21" i="93"/>
  <c r="F21" i="93"/>
  <c r="G21" i="93"/>
  <c r="H21" i="93"/>
  <c r="I21" i="93"/>
  <c r="J21" i="93"/>
  <c r="K21" i="93"/>
  <c r="L21" i="93"/>
  <c r="M21" i="93"/>
  <c r="N21" i="93"/>
  <c r="O21" i="93"/>
  <c r="P21" i="93"/>
  <c r="Q21" i="93"/>
  <c r="R21" i="93"/>
  <c r="S21" i="93"/>
  <c r="T21" i="93"/>
  <c r="U21" i="93"/>
  <c r="V21" i="93"/>
  <c r="W21" i="93"/>
  <c r="X21" i="93"/>
  <c r="Y21" i="93"/>
  <c r="Z21" i="93"/>
  <c r="AA21" i="93"/>
  <c r="AB21" i="93"/>
  <c r="C22" i="93"/>
  <c r="D22" i="93"/>
  <c r="E22" i="93"/>
  <c r="F22" i="93"/>
  <c r="G22" i="93"/>
  <c r="H22" i="93"/>
  <c r="I22" i="93"/>
  <c r="J22" i="93"/>
  <c r="K22" i="93"/>
  <c r="L22" i="93"/>
  <c r="M22" i="93"/>
  <c r="N22" i="93"/>
  <c r="O22" i="93"/>
  <c r="P22" i="93"/>
  <c r="Q22" i="93"/>
  <c r="R22" i="93"/>
  <c r="S22" i="93"/>
  <c r="T22" i="93"/>
  <c r="U22" i="93"/>
  <c r="V22" i="93"/>
  <c r="W22" i="93"/>
  <c r="X22" i="93"/>
  <c r="Y22" i="93"/>
  <c r="Z22" i="93"/>
  <c r="AA22" i="93"/>
  <c r="AB22" i="93"/>
  <c r="C23" i="93"/>
  <c r="D23" i="93"/>
  <c r="E23" i="93"/>
  <c r="F23" i="93"/>
  <c r="G23" i="93"/>
  <c r="H23" i="93"/>
  <c r="I23" i="93"/>
  <c r="J23" i="93"/>
  <c r="K23" i="93"/>
  <c r="L23" i="93"/>
  <c r="M23" i="93"/>
  <c r="N23" i="93"/>
  <c r="O23" i="93"/>
  <c r="P23" i="93"/>
  <c r="Q23" i="93"/>
  <c r="R23" i="93"/>
  <c r="S23" i="93"/>
  <c r="T23" i="93"/>
  <c r="U23" i="93"/>
  <c r="V23" i="93"/>
  <c r="W23" i="93"/>
  <c r="X23" i="93"/>
  <c r="Y23" i="93"/>
  <c r="Z23" i="93"/>
  <c r="AA23" i="93"/>
  <c r="AB23" i="93"/>
  <c r="C24" i="93"/>
  <c r="D24" i="93"/>
  <c r="E24" i="93"/>
  <c r="F24" i="93"/>
  <c r="G24" i="93"/>
  <c r="H24" i="93"/>
  <c r="I24" i="93"/>
  <c r="J24" i="93"/>
  <c r="K24" i="93"/>
  <c r="L24" i="93"/>
  <c r="M24" i="93"/>
  <c r="N24" i="93"/>
  <c r="O24" i="93"/>
  <c r="P24" i="93"/>
  <c r="Q24" i="93"/>
  <c r="R24" i="93"/>
  <c r="S24" i="93"/>
  <c r="T24" i="93"/>
  <c r="U24" i="93"/>
  <c r="V24" i="93"/>
  <c r="W24" i="93"/>
  <c r="X24" i="93"/>
  <c r="Y24" i="93"/>
  <c r="Z24" i="93"/>
  <c r="AA24" i="93"/>
  <c r="AB24" i="93"/>
  <c r="C25" i="93"/>
  <c r="D25" i="93"/>
  <c r="E25" i="93"/>
  <c r="F25" i="93"/>
  <c r="G25" i="93"/>
  <c r="H25" i="93"/>
  <c r="I25" i="93"/>
  <c r="J25" i="93"/>
  <c r="K25" i="93"/>
  <c r="L25" i="93"/>
  <c r="M25" i="93"/>
  <c r="N25" i="93"/>
  <c r="O25" i="93"/>
  <c r="P25" i="93"/>
  <c r="Q25" i="93"/>
  <c r="R25" i="93"/>
  <c r="S25" i="93"/>
  <c r="T25" i="93"/>
  <c r="U25" i="93"/>
  <c r="V25" i="93"/>
  <c r="W25" i="93"/>
  <c r="X25" i="93"/>
  <c r="Y25" i="93"/>
  <c r="Z25" i="93"/>
  <c r="AA25" i="93"/>
  <c r="AB25" i="93"/>
  <c r="C26" i="93"/>
  <c r="D26" i="93"/>
  <c r="E26" i="93"/>
  <c r="F26" i="93"/>
  <c r="G26" i="93"/>
  <c r="H26" i="93"/>
  <c r="I26" i="93"/>
  <c r="J26" i="93"/>
  <c r="K26" i="93"/>
  <c r="L26" i="93"/>
  <c r="M26" i="93"/>
  <c r="N26" i="93"/>
  <c r="O26" i="93"/>
  <c r="P26" i="93"/>
  <c r="Q26" i="93"/>
  <c r="R26" i="93"/>
  <c r="S26" i="93"/>
  <c r="T26" i="93"/>
  <c r="U26" i="93"/>
  <c r="V26" i="93"/>
  <c r="W26" i="93"/>
  <c r="X26" i="93"/>
  <c r="Y26" i="93"/>
  <c r="Z26" i="93"/>
  <c r="AA26" i="93"/>
  <c r="AB26" i="93"/>
  <c r="C27" i="93"/>
  <c r="D27" i="93"/>
  <c r="E27" i="93"/>
  <c r="F27" i="93"/>
  <c r="G27" i="93"/>
  <c r="H27" i="93"/>
  <c r="I27" i="93"/>
  <c r="J27" i="93"/>
  <c r="K27" i="93"/>
  <c r="L27" i="93"/>
  <c r="M27" i="93"/>
  <c r="N27" i="93"/>
  <c r="O27" i="93"/>
  <c r="P27" i="93"/>
  <c r="Q27" i="93"/>
  <c r="R27" i="93"/>
  <c r="S27" i="93"/>
  <c r="T27" i="93"/>
  <c r="U27" i="93"/>
  <c r="V27" i="93"/>
  <c r="W27" i="93"/>
  <c r="X27" i="93"/>
  <c r="Y27" i="93"/>
  <c r="Z27" i="93"/>
  <c r="AA27" i="93"/>
  <c r="AB27" i="93"/>
  <c r="C28" i="93"/>
  <c r="D28" i="93"/>
  <c r="E28" i="93"/>
  <c r="F28" i="93"/>
  <c r="G28" i="93"/>
  <c r="H28" i="93"/>
  <c r="I28" i="93"/>
  <c r="J28" i="93"/>
  <c r="K28" i="93"/>
  <c r="L28" i="93"/>
  <c r="M28" i="93"/>
  <c r="N28" i="93"/>
  <c r="O28" i="93"/>
  <c r="P28" i="93"/>
  <c r="Q28" i="93"/>
  <c r="R28" i="93"/>
  <c r="S28" i="93"/>
  <c r="T28" i="93"/>
  <c r="U28" i="93"/>
  <c r="V28" i="93"/>
  <c r="W28" i="93"/>
  <c r="X28" i="93"/>
  <c r="Y28" i="93"/>
  <c r="Z28" i="93"/>
  <c r="AA28" i="93"/>
  <c r="AB28" i="93"/>
  <c r="C29" i="93"/>
  <c r="D29" i="93"/>
  <c r="E29" i="93"/>
  <c r="F29" i="93"/>
  <c r="G29" i="93"/>
  <c r="H29" i="93"/>
  <c r="I29" i="93"/>
  <c r="J29" i="93"/>
  <c r="K29" i="93"/>
  <c r="L29" i="93"/>
  <c r="M29" i="93"/>
  <c r="N29" i="93"/>
  <c r="O29" i="93"/>
  <c r="P29" i="93"/>
  <c r="Q29" i="93"/>
  <c r="R29" i="93"/>
  <c r="S29" i="93"/>
  <c r="T29" i="93"/>
  <c r="U29" i="93"/>
  <c r="V29" i="93"/>
  <c r="W29" i="93"/>
  <c r="X29" i="93"/>
  <c r="Y29" i="93"/>
  <c r="Z29" i="93"/>
  <c r="AA29" i="93"/>
  <c r="AB29" i="93"/>
  <c r="C30" i="93"/>
  <c r="D30" i="93"/>
  <c r="E30" i="93"/>
  <c r="F30" i="93"/>
  <c r="G30" i="93"/>
  <c r="H30" i="93"/>
  <c r="I30" i="93"/>
  <c r="J30" i="93"/>
  <c r="K30" i="93"/>
  <c r="L30" i="93"/>
  <c r="M30" i="93"/>
  <c r="N30" i="93"/>
  <c r="O30" i="93"/>
  <c r="P30" i="93"/>
  <c r="Q30" i="93"/>
  <c r="R30" i="93"/>
  <c r="S30" i="93"/>
  <c r="T30" i="93"/>
  <c r="U30" i="93"/>
  <c r="V30" i="93"/>
  <c r="W30" i="93"/>
  <c r="X30" i="93"/>
  <c r="Y30" i="93"/>
  <c r="Z30" i="93"/>
  <c r="AA30" i="93"/>
  <c r="AB30" i="93"/>
  <c r="C31" i="93"/>
  <c r="D31" i="93"/>
  <c r="E31" i="93"/>
  <c r="F31" i="93"/>
  <c r="G31" i="93"/>
  <c r="H31" i="93"/>
  <c r="I31" i="93"/>
  <c r="J31" i="93"/>
  <c r="K31" i="93"/>
  <c r="L31" i="93"/>
  <c r="M31" i="93"/>
  <c r="N31" i="93"/>
  <c r="O31" i="93"/>
  <c r="P31" i="93"/>
  <c r="Q31" i="93"/>
  <c r="R31" i="93"/>
  <c r="S31" i="93"/>
  <c r="T31" i="93"/>
  <c r="U31" i="93"/>
  <c r="V31" i="93"/>
  <c r="W31" i="93"/>
  <c r="X31" i="93"/>
  <c r="Y31" i="93"/>
  <c r="Z31" i="93"/>
  <c r="AA31" i="93"/>
  <c r="AB31" i="93"/>
  <c r="C32" i="93"/>
  <c r="D32" i="93"/>
  <c r="E32" i="93"/>
  <c r="F32" i="93"/>
  <c r="G32" i="93"/>
  <c r="H32" i="93"/>
  <c r="I32" i="93"/>
  <c r="J32" i="93"/>
  <c r="K32" i="93"/>
  <c r="L32" i="93"/>
  <c r="M32" i="93"/>
  <c r="N32" i="93"/>
  <c r="O32" i="93"/>
  <c r="P32" i="93"/>
  <c r="Q32" i="93"/>
  <c r="R32" i="93"/>
  <c r="S32" i="93"/>
  <c r="T32" i="93"/>
  <c r="U32" i="93"/>
  <c r="V32" i="93"/>
  <c r="W32" i="93"/>
  <c r="X32" i="93"/>
  <c r="Y32" i="93"/>
  <c r="Z32" i="93"/>
  <c r="AA32" i="93"/>
  <c r="AB32" i="93"/>
  <c r="C33" i="93"/>
  <c r="D33" i="93"/>
  <c r="E33" i="93"/>
  <c r="F33" i="93"/>
  <c r="G33" i="93"/>
  <c r="H33" i="93"/>
  <c r="I33" i="93"/>
  <c r="J33" i="93"/>
  <c r="K33" i="93"/>
  <c r="L33" i="93"/>
  <c r="M33" i="93"/>
  <c r="N33" i="93"/>
  <c r="O33" i="93"/>
  <c r="P33" i="93"/>
  <c r="Q33" i="93"/>
  <c r="R33" i="93"/>
  <c r="S33" i="93"/>
  <c r="T33" i="93"/>
  <c r="U33" i="93"/>
  <c r="V33" i="93"/>
  <c r="W33" i="93"/>
  <c r="X33" i="93"/>
  <c r="Y33" i="93"/>
  <c r="Z33" i="93"/>
  <c r="AA33" i="93"/>
  <c r="AB33" i="93"/>
  <c r="C35" i="93"/>
  <c r="D35" i="93"/>
  <c r="E35" i="93"/>
  <c r="F35" i="93"/>
  <c r="G35" i="93"/>
  <c r="H35" i="93"/>
  <c r="I35" i="93"/>
  <c r="J35" i="93"/>
  <c r="K35" i="93"/>
  <c r="L35" i="93"/>
  <c r="M35" i="93"/>
  <c r="N35" i="93"/>
  <c r="O35" i="93"/>
  <c r="P35" i="93"/>
  <c r="Q35" i="93"/>
  <c r="R35" i="93"/>
  <c r="S35" i="93"/>
  <c r="T35" i="93"/>
  <c r="U35" i="93"/>
  <c r="V35" i="93"/>
  <c r="W35" i="93"/>
  <c r="X35" i="93"/>
  <c r="Y35" i="93"/>
  <c r="Z35" i="93"/>
  <c r="AA35" i="93"/>
  <c r="AB35" i="93"/>
  <c r="AF26" i="94"/>
  <c r="AE26" i="94"/>
  <c r="AD26" i="94"/>
  <c r="AC26" i="94"/>
  <c r="AB26" i="94"/>
  <c r="AA26" i="94"/>
  <c r="Z26" i="94"/>
  <c r="Y26" i="94"/>
  <c r="X26" i="94"/>
  <c r="W26" i="94"/>
  <c r="V26" i="94"/>
  <c r="U26" i="94"/>
  <c r="T26" i="94"/>
  <c r="S26" i="94"/>
  <c r="R26" i="94"/>
  <c r="Q26" i="94"/>
  <c r="P26" i="94"/>
  <c r="O26" i="94"/>
  <c r="N26" i="94"/>
  <c r="M26" i="94"/>
  <c r="L26" i="94"/>
  <c r="K26" i="94"/>
  <c r="J26" i="94"/>
  <c r="I26" i="94"/>
  <c r="H26" i="94"/>
  <c r="G26" i="94"/>
  <c r="F26" i="94"/>
  <c r="E26" i="94"/>
  <c r="D26" i="94"/>
  <c r="C26" i="94"/>
  <c r="B26" i="94"/>
  <c r="AF23" i="94"/>
  <c r="AE23" i="94"/>
  <c r="AD23" i="94"/>
  <c r="AC23" i="94"/>
  <c r="AB23" i="94"/>
  <c r="AA23" i="94"/>
  <c r="Z23" i="94"/>
  <c r="Y23" i="94"/>
  <c r="X23" i="94"/>
  <c r="W23" i="94"/>
  <c r="V23" i="94"/>
  <c r="U23" i="94"/>
  <c r="T23" i="94"/>
  <c r="S23" i="94"/>
  <c r="R23" i="94"/>
  <c r="Q23" i="94"/>
  <c r="P23" i="94"/>
  <c r="O23" i="94"/>
  <c r="N23" i="94"/>
  <c r="M23" i="94"/>
  <c r="L23" i="94"/>
  <c r="K23" i="94"/>
  <c r="J23" i="94"/>
  <c r="I23" i="94"/>
  <c r="H23" i="94"/>
  <c r="G23" i="94"/>
  <c r="F23" i="94"/>
  <c r="E23" i="94"/>
  <c r="D23" i="94"/>
  <c r="C23" i="94"/>
  <c r="B23" i="94"/>
  <c r="AF22" i="94"/>
  <c r="AE22" i="94"/>
  <c r="AD22" i="94"/>
  <c r="AC22" i="94"/>
  <c r="AB22" i="94"/>
  <c r="AA22" i="94"/>
  <c r="Z22" i="94"/>
  <c r="Y22" i="94"/>
  <c r="X22" i="94"/>
  <c r="W22" i="94"/>
  <c r="V22" i="94"/>
  <c r="U22" i="94"/>
  <c r="T22" i="94"/>
  <c r="S22" i="94"/>
  <c r="R22" i="94"/>
  <c r="Q22" i="94"/>
  <c r="P22" i="94"/>
  <c r="O22" i="94"/>
  <c r="N22" i="94"/>
  <c r="M22" i="94"/>
  <c r="L22" i="94"/>
  <c r="K22" i="94"/>
  <c r="J22" i="94"/>
  <c r="I22" i="94"/>
  <c r="H22" i="94"/>
  <c r="G22" i="94"/>
  <c r="F22" i="94"/>
  <c r="E22" i="94"/>
  <c r="D22" i="94"/>
  <c r="C22" i="94"/>
  <c r="B22" i="94"/>
  <c r="AF21" i="94"/>
  <c r="AE21" i="94"/>
  <c r="AD21" i="94"/>
  <c r="AC21" i="94"/>
  <c r="AB21" i="94"/>
  <c r="AA21" i="94"/>
  <c r="Z21" i="94"/>
  <c r="Y21" i="94"/>
  <c r="X21" i="94"/>
  <c r="W21" i="94"/>
  <c r="V21" i="94"/>
  <c r="U21" i="94"/>
  <c r="T21" i="94"/>
  <c r="S21" i="94"/>
  <c r="R21" i="94"/>
  <c r="Q21" i="94"/>
  <c r="P21" i="94"/>
  <c r="O21" i="94"/>
  <c r="N21" i="94"/>
  <c r="M21" i="94"/>
  <c r="L21" i="94"/>
  <c r="K21" i="94"/>
  <c r="J21" i="94"/>
  <c r="I21" i="94"/>
  <c r="H21" i="94"/>
  <c r="G21" i="94"/>
  <c r="F21" i="94"/>
  <c r="E21" i="94"/>
  <c r="D21" i="94"/>
  <c r="C21" i="94"/>
  <c r="B21" i="94"/>
  <c r="AF20" i="94"/>
  <c r="AE20" i="94"/>
  <c r="AD20" i="94"/>
  <c r="AC20" i="94"/>
  <c r="AB20" i="94"/>
  <c r="AA20" i="94"/>
  <c r="Z20" i="94"/>
  <c r="Y20" i="94"/>
  <c r="X20" i="94"/>
  <c r="W20" i="94"/>
  <c r="V20" i="94"/>
  <c r="U20" i="94"/>
  <c r="T20" i="94"/>
  <c r="S20" i="94"/>
  <c r="R20" i="94"/>
  <c r="Q20" i="94"/>
  <c r="P20" i="94"/>
  <c r="O20" i="94"/>
  <c r="N20" i="94"/>
  <c r="M20" i="94"/>
  <c r="L20" i="94"/>
  <c r="K20" i="94"/>
  <c r="J20" i="94"/>
  <c r="I20" i="94"/>
  <c r="H20" i="94"/>
  <c r="G20" i="94"/>
  <c r="F20" i="94"/>
  <c r="E20" i="94"/>
  <c r="D20" i="94"/>
  <c r="C20" i="94"/>
  <c r="B20" i="94"/>
  <c r="AF19" i="94"/>
  <c r="AE19" i="94"/>
  <c r="AD19" i="94"/>
  <c r="AC19" i="94"/>
  <c r="AB19" i="94"/>
  <c r="AA19" i="94"/>
  <c r="Z19" i="94"/>
  <c r="Y19" i="94"/>
  <c r="X19" i="94"/>
  <c r="W19" i="94"/>
  <c r="V19" i="94"/>
  <c r="U19" i="94"/>
  <c r="T19" i="94"/>
  <c r="S19" i="94"/>
  <c r="R19" i="94"/>
  <c r="Q19" i="94"/>
  <c r="P19" i="94"/>
  <c r="O19" i="94"/>
  <c r="N19" i="94"/>
  <c r="M19" i="94"/>
  <c r="L19" i="94"/>
  <c r="K19" i="94"/>
  <c r="J19" i="94"/>
  <c r="I19" i="94"/>
  <c r="H19" i="94"/>
  <c r="G19" i="94"/>
  <c r="F19" i="94"/>
  <c r="E19" i="94"/>
  <c r="D19" i="94"/>
  <c r="C19" i="94"/>
  <c r="B19" i="94"/>
  <c r="AF18" i="94"/>
  <c r="AE18" i="94"/>
  <c r="AD18" i="94"/>
  <c r="AC18" i="94"/>
  <c r="AB18" i="94"/>
  <c r="AA18" i="94"/>
  <c r="Z18" i="94"/>
  <c r="Y18" i="94"/>
  <c r="X18" i="94"/>
  <c r="W18" i="94"/>
  <c r="V18" i="94"/>
  <c r="U18" i="94"/>
  <c r="T18" i="94"/>
  <c r="S18" i="94"/>
  <c r="R18" i="94"/>
  <c r="Q18" i="94"/>
  <c r="P18" i="94"/>
  <c r="O18" i="94"/>
  <c r="N18" i="94"/>
  <c r="M18" i="94"/>
  <c r="L18" i="94"/>
  <c r="K18" i="94"/>
  <c r="J18" i="94"/>
  <c r="I18" i="94"/>
  <c r="H18" i="94"/>
  <c r="G18" i="94"/>
  <c r="F18" i="94"/>
  <c r="E18" i="94"/>
  <c r="D18" i="94"/>
  <c r="C18" i="94"/>
  <c r="B18" i="94"/>
  <c r="AF17" i="94"/>
  <c r="AE17" i="94"/>
  <c r="AD17" i="94"/>
  <c r="AC17" i="94"/>
  <c r="AB17" i="94"/>
  <c r="AA17" i="94"/>
  <c r="Z17" i="94"/>
  <c r="Y17" i="94"/>
  <c r="X17" i="94"/>
  <c r="W17" i="94"/>
  <c r="V17" i="94"/>
  <c r="U17" i="94"/>
  <c r="T17" i="94"/>
  <c r="S17" i="94"/>
  <c r="R17" i="94"/>
  <c r="Q17" i="94"/>
  <c r="P17" i="94"/>
  <c r="O17" i="94"/>
  <c r="N17" i="94"/>
  <c r="M17" i="94"/>
  <c r="L17" i="94"/>
  <c r="K17" i="94"/>
  <c r="J17" i="94"/>
  <c r="I17" i="94"/>
  <c r="H17" i="94"/>
  <c r="G17" i="94"/>
  <c r="F17" i="94"/>
  <c r="E17" i="94"/>
  <c r="D17" i="94"/>
  <c r="C17" i="94"/>
  <c r="B17" i="94"/>
  <c r="AF16" i="94"/>
  <c r="AE16" i="94"/>
  <c r="AD16" i="94"/>
  <c r="AC16" i="94"/>
  <c r="AB16" i="94"/>
  <c r="AA16" i="94"/>
  <c r="Z16" i="94"/>
  <c r="Y16" i="94"/>
  <c r="X16" i="94"/>
  <c r="W16" i="94"/>
  <c r="V16" i="94"/>
  <c r="U16" i="94"/>
  <c r="T16" i="94"/>
  <c r="S16" i="94"/>
  <c r="R16" i="94"/>
  <c r="Q16" i="94"/>
  <c r="P16" i="94"/>
  <c r="O16" i="94"/>
  <c r="N16" i="94"/>
  <c r="M16" i="94"/>
  <c r="L16" i="94"/>
  <c r="K16" i="94"/>
  <c r="J16" i="94"/>
  <c r="I16" i="94"/>
  <c r="H16" i="94"/>
  <c r="G16" i="94"/>
  <c r="F16" i="94"/>
  <c r="E16" i="94"/>
  <c r="D16" i="94"/>
  <c r="C16" i="94"/>
  <c r="B16" i="94"/>
  <c r="AF15" i="94"/>
  <c r="AE15" i="94"/>
  <c r="AD15" i="94"/>
  <c r="AC15" i="94"/>
  <c r="AB15" i="94"/>
  <c r="AA15" i="94"/>
  <c r="Z15" i="94"/>
  <c r="Y15" i="94"/>
  <c r="X15" i="94"/>
  <c r="W15" i="94"/>
  <c r="V15" i="94"/>
  <c r="U15" i="94"/>
  <c r="T15" i="94"/>
  <c r="S15" i="94"/>
  <c r="R15" i="94"/>
  <c r="Q15" i="94"/>
  <c r="P15" i="94"/>
  <c r="O15" i="94"/>
  <c r="N15" i="94"/>
  <c r="M15" i="94"/>
  <c r="L15" i="94"/>
  <c r="K15" i="94"/>
  <c r="J15" i="94"/>
  <c r="I15" i="94"/>
  <c r="H15" i="94"/>
  <c r="G15" i="94"/>
  <c r="F15" i="94"/>
  <c r="E15" i="94"/>
  <c r="D15" i="94"/>
  <c r="C15" i="94"/>
  <c r="B15" i="94"/>
  <c r="AF14" i="94"/>
  <c r="AE14" i="94"/>
  <c r="AD14" i="94"/>
  <c r="AC14" i="94"/>
  <c r="AB14" i="94"/>
  <c r="AA14" i="94"/>
  <c r="Z14" i="94"/>
  <c r="Y14" i="94"/>
  <c r="X14" i="94"/>
  <c r="W14" i="94"/>
  <c r="V14" i="94"/>
  <c r="U14" i="94"/>
  <c r="T14" i="94"/>
  <c r="S14" i="94"/>
  <c r="R14" i="94"/>
  <c r="Q14" i="94"/>
  <c r="P14" i="94"/>
  <c r="O14" i="94"/>
  <c r="N14" i="94"/>
  <c r="M14" i="94"/>
  <c r="L14" i="94"/>
  <c r="K14" i="94"/>
  <c r="J14" i="94"/>
  <c r="I14" i="94"/>
  <c r="H14" i="94"/>
  <c r="G14" i="94"/>
  <c r="F14" i="94"/>
  <c r="E14" i="94"/>
  <c r="D14" i="94"/>
  <c r="C14" i="94"/>
  <c r="B14" i="94"/>
  <c r="AF13" i="94"/>
  <c r="AE13" i="94"/>
  <c r="AD13" i="94"/>
  <c r="AC13" i="94"/>
  <c r="AB13" i="94"/>
  <c r="AA13" i="94"/>
  <c r="Z13" i="94"/>
  <c r="Y13" i="94"/>
  <c r="X13" i="94"/>
  <c r="W13" i="94"/>
  <c r="V13" i="94"/>
  <c r="U13" i="94"/>
  <c r="T13" i="94"/>
  <c r="S13" i="94"/>
  <c r="R13" i="94"/>
  <c r="Q13" i="94"/>
  <c r="P13" i="94"/>
  <c r="O13" i="94"/>
  <c r="N13" i="94"/>
  <c r="M13" i="94"/>
  <c r="L13" i="94"/>
  <c r="K13" i="94"/>
  <c r="J13" i="94"/>
  <c r="I13" i="94"/>
  <c r="H13" i="94"/>
  <c r="G13" i="94"/>
  <c r="F13" i="94"/>
  <c r="E13" i="94"/>
  <c r="D13" i="94"/>
  <c r="C13" i="94"/>
  <c r="B13" i="94"/>
  <c r="AF12" i="94"/>
  <c r="AE12" i="94"/>
  <c r="AD12" i="94"/>
  <c r="AC12" i="94"/>
  <c r="AB12" i="94"/>
  <c r="AA12" i="94"/>
  <c r="Z12" i="94"/>
  <c r="Y12" i="94"/>
  <c r="X12" i="94"/>
  <c r="W12" i="94"/>
  <c r="V12" i="94"/>
  <c r="U12" i="94"/>
  <c r="T12" i="94"/>
  <c r="S12" i="94"/>
  <c r="R12" i="94"/>
  <c r="Q12" i="94"/>
  <c r="P12" i="94"/>
  <c r="O12" i="94"/>
  <c r="N12" i="94"/>
  <c r="M12" i="94"/>
  <c r="L12" i="94"/>
  <c r="K12" i="94"/>
  <c r="J12" i="94"/>
  <c r="I12" i="94"/>
  <c r="H12" i="94"/>
  <c r="G12" i="94"/>
  <c r="F12" i="94"/>
  <c r="E12" i="94"/>
  <c r="D12" i="94"/>
  <c r="C12" i="94"/>
  <c r="B12" i="94"/>
  <c r="AF11" i="94"/>
  <c r="AE11" i="94"/>
  <c r="AD11" i="94"/>
  <c r="AC11" i="94"/>
  <c r="AB11" i="94"/>
  <c r="AA11" i="94"/>
  <c r="Z11" i="94"/>
  <c r="Y11" i="94"/>
  <c r="X11" i="94"/>
  <c r="W11" i="94"/>
  <c r="V11" i="94"/>
  <c r="U11" i="94"/>
  <c r="T11" i="94"/>
  <c r="S11" i="94"/>
  <c r="R11" i="94"/>
  <c r="Q11" i="94"/>
  <c r="P11" i="94"/>
  <c r="O11" i="94"/>
  <c r="N11" i="94"/>
  <c r="M11" i="94"/>
  <c r="L11" i="94"/>
  <c r="K11" i="94"/>
  <c r="J11" i="94"/>
  <c r="I11" i="94"/>
  <c r="H11" i="94"/>
  <c r="G11" i="94"/>
  <c r="F11" i="94"/>
  <c r="E11" i="94"/>
  <c r="D11" i="94"/>
  <c r="C11" i="94"/>
  <c r="B11" i="94"/>
  <c r="AF9" i="94"/>
  <c r="AE9" i="94"/>
  <c r="AD9" i="94"/>
  <c r="AC9" i="94"/>
  <c r="AB9" i="94"/>
  <c r="AA9" i="94"/>
  <c r="Z9" i="94"/>
  <c r="Y9" i="94"/>
  <c r="X9" i="94"/>
  <c r="W9" i="94"/>
  <c r="V9" i="94"/>
  <c r="U9" i="94"/>
  <c r="T9" i="94"/>
  <c r="S9" i="94"/>
  <c r="R9" i="94"/>
  <c r="Q9" i="94"/>
  <c r="P9" i="94"/>
  <c r="O9" i="94"/>
  <c r="N9" i="94"/>
  <c r="M9" i="94"/>
  <c r="L9" i="94"/>
  <c r="K9" i="94"/>
  <c r="J9" i="94"/>
  <c r="I9" i="94"/>
  <c r="H9" i="94"/>
  <c r="G9" i="94"/>
  <c r="F9" i="94"/>
  <c r="E9" i="94"/>
  <c r="D9" i="94"/>
  <c r="C9" i="94"/>
  <c r="B9" i="94"/>
  <c r="AF8" i="94"/>
  <c r="AE8" i="94"/>
  <c r="AD8" i="94"/>
  <c r="AC8" i="94"/>
  <c r="AB8" i="94"/>
  <c r="AA8" i="94"/>
  <c r="Z8" i="94"/>
  <c r="Y8" i="94"/>
  <c r="X8" i="94"/>
  <c r="W8" i="94"/>
  <c r="V8" i="94"/>
  <c r="U8" i="94"/>
  <c r="T8" i="94"/>
  <c r="S8" i="94"/>
  <c r="R8" i="94"/>
  <c r="Q8" i="94"/>
  <c r="P8" i="94"/>
  <c r="O8" i="94"/>
  <c r="N8" i="94"/>
  <c r="M8" i="94"/>
  <c r="L8" i="94"/>
  <c r="K8" i="94"/>
  <c r="J8" i="94"/>
  <c r="I8" i="94"/>
  <c r="H8" i="94"/>
  <c r="G8" i="94"/>
  <c r="F8" i="94"/>
  <c r="E8" i="94"/>
  <c r="D8" i="94"/>
  <c r="C8" i="94"/>
  <c r="B8" i="94"/>
  <c r="AF7" i="94"/>
  <c r="AE7" i="94"/>
  <c r="AD7" i="94"/>
  <c r="AC7" i="94"/>
  <c r="AB7" i="94"/>
  <c r="AA7" i="94"/>
  <c r="Z7" i="94"/>
  <c r="Y7" i="94"/>
  <c r="X7" i="94"/>
  <c r="W7" i="94"/>
  <c r="V7" i="94"/>
  <c r="U7" i="94"/>
  <c r="T7" i="94"/>
  <c r="S7" i="94"/>
  <c r="R7" i="94"/>
  <c r="Q7" i="94"/>
  <c r="P7" i="94"/>
  <c r="O7" i="94"/>
  <c r="N7" i="94"/>
  <c r="M7" i="94"/>
  <c r="L7" i="94"/>
  <c r="K7" i="94"/>
  <c r="J7" i="94"/>
  <c r="I7" i="94"/>
  <c r="H7" i="94"/>
  <c r="G7" i="94"/>
  <c r="F7" i="94"/>
  <c r="E7" i="94"/>
  <c r="D7" i="94"/>
  <c r="C7" i="94"/>
  <c r="B7" i="94"/>
  <c r="AF6" i="94"/>
  <c r="AE6" i="94"/>
  <c r="AD6" i="94"/>
  <c r="AC6" i="94"/>
  <c r="AB6" i="94"/>
  <c r="AA6" i="94"/>
  <c r="Z6" i="94"/>
  <c r="Y6" i="94"/>
  <c r="X6" i="94"/>
  <c r="W6" i="94"/>
  <c r="V6" i="94"/>
  <c r="U6" i="94"/>
  <c r="T6" i="94"/>
  <c r="S6" i="94"/>
  <c r="R6" i="94"/>
  <c r="Q6" i="94"/>
  <c r="P6" i="94"/>
  <c r="O6" i="94"/>
  <c r="N6" i="94"/>
  <c r="M6" i="94"/>
  <c r="L6" i="94"/>
  <c r="K6" i="94"/>
  <c r="J6" i="94"/>
  <c r="I6" i="94"/>
  <c r="H6" i="94"/>
  <c r="G6" i="94"/>
  <c r="F6" i="94"/>
  <c r="E6" i="94"/>
  <c r="D6" i="94"/>
  <c r="C6" i="94"/>
  <c r="B6" i="94"/>
  <c r="AF5" i="94"/>
  <c r="AE5" i="94"/>
  <c r="AD5" i="94"/>
  <c r="AC5" i="94"/>
  <c r="AB5" i="94"/>
  <c r="AA5" i="94"/>
  <c r="Z5" i="94"/>
  <c r="Y5" i="94"/>
  <c r="X5" i="94"/>
  <c r="W5" i="94"/>
  <c r="V5" i="94"/>
  <c r="U5" i="94"/>
  <c r="T5" i="94"/>
  <c r="S5" i="94"/>
  <c r="R5" i="94"/>
  <c r="Q5" i="94"/>
  <c r="P5" i="94"/>
  <c r="O5" i="94"/>
  <c r="N5" i="94"/>
  <c r="M5" i="94"/>
  <c r="L5" i="94"/>
  <c r="K5" i="94"/>
  <c r="J5" i="94"/>
  <c r="I5" i="94"/>
  <c r="H5" i="94"/>
  <c r="G5" i="94"/>
  <c r="F5" i="94"/>
  <c r="E5" i="94"/>
  <c r="D5" i="94"/>
  <c r="C5" i="94"/>
  <c r="B5" i="94"/>
  <c r="AF2" i="94"/>
  <c r="AE2" i="94"/>
  <c r="AD2" i="94"/>
  <c r="AC2" i="94"/>
  <c r="AB2" i="94"/>
  <c r="AA2" i="94"/>
  <c r="Z2" i="94"/>
  <c r="Y2" i="94"/>
  <c r="X2" i="94"/>
  <c r="W2" i="94"/>
  <c r="V2" i="94"/>
  <c r="U2" i="94"/>
  <c r="T2" i="94"/>
  <c r="S2" i="94"/>
  <c r="R2" i="94"/>
  <c r="Q2" i="94"/>
  <c r="P2" i="94"/>
  <c r="O2" i="94"/>
  <c r="N2" i="94"/>
  <c r="M2" i="94"/>
  <c r="L2" i="94"/>
  <c r="K2" i="94"/>
  <c r="J2" i="94"/>
  <c r="I2" i="94"/>
  <c r="H2" i="94"/>
  <c r="G2" i="94"/>
  <c r="F2" i="94"/>
  <c r="E2" i="94"/>
  <c r="D2" i="94"/>
  <c r="C2" i="94"/>
  <c r="B35" i="74"/>
  <c r="B12" i="93"/>
  <c r="B13" i="93"/>
  <c r="B19" i="93"/>
  <c r="B33" i="93"/>
  <c r="B2" i="15"/>
  <c r="B11" i="93" s="1"/>
  <c r="D15" i="16" l="1"/>
  <c r="L15" i="16"/>
  <c r="T15" i="16"/>
  <c r="AB15" i="16"/>
  <c r="E15" i="16"/>
  <c r="M15" i="16"/>
  <c r="U15" i="16"/>
  <c r="AC15" i="16"/>
  <c r="B15" i="16"/>
  <c r="R15" i="16"/>
  <c r="S15" i="16"/>
  <c r="F15" i="16"/>
  <c r="N15" i="16"/>
  <c r="V15" i="16"/>
  <c r="AD15" i="16"/>
  <c r="Q15" i="16"/>
  <c r="G15" i="16"/>
  <c r="O15" i="16"/>
  <c r="W15" i="16"/>
  <c r="AE15" i="16"/>
  <c r="Y15" i="16"/>
  <c r="Z15" i="16"/>
  <c r="K15" i="16"/>
  <c r="H15" i="16"/>
  <c r="P15" i="16"/>
  <c r="X15" i="16"/>
  <c r="AF15" i="16"/>
  <c r="I15" i="16"/>
  <c r="J15" i="16"/>
  <c r="C15" i="16"/>
  <c r="AA15" i="16"/>
  <c r="D2" i="95" a="1"/>
  <c r="D2" i="95" s="1"/>
  <c r="D5" i="95" a="1"/>
  <c r="D5" i="95" s="1"/>
  <c r="B6" i="95" a="1"/>
  <c r="B6" i="95" s="1"/>
  <c r="F6" i="95" a="1"/>
  <c r="F6" i="95" s="1"/>
  <c r="D7" i="95" a="1"/>
  <c r="D7" i="95" s="1"/>
  <c r="B8" i="95" a="1"/>
  <c r="B8" i="95" s="1"/>
  <c r="F8" i="95" a="1"/>
  <c r="F8" i="95" s="1"/>
  <c r="D9" i="95" a="1"/>
  <c r="D9" i="95" s="1"/>
  <c r="C12" i="95" a="1"/>
  <c r="C12" i="95" s="1"/>
  <c r="E13" i="95" a="1"/>
  <c r="E13" i="95" s="1"/>
  <c r="C14" i="95" a="1"/>
  <c r="C14" i="95" s="1"/>
  <c r="E15" i="95" a="1"/>
  <c r="E15" i="95" s="1"/>
  <c r="C16" i="95" a="1"/>
  <c r="C16" i="95" s="1"/>
  <c r="E17" i="95" a="1"/>
  <c r="E17" i="95" s="1"/>
  <c r="C18" i="95" a="1"/>
  <c r="C18" i="95" s="1"/>
  <c r="E19" i="95" a="1"/>
  <c r="E19" i="95" s="1"/>
  <c r="C20" i="95" a="1"/>
  <c r="C20" i="95" s="1"/>
  <c r="E21" i="95" a="1"/>
  <c r="E21" i="95" s="1"/>
  <c r="C22" i="95" a="1"/>
  <c r="C22" i="95" s="1"/>
  <c r="C26" i="95" a="1"/>
  <c r="C26" i="95" s="1"/>
  <c r="E2" i="95" a="1"/>
  <c r="E2" i="95" s="1"/>
  <c r="E5" i="95" a="1"/>
  <c r="E5" i="95" s="1"/>
  <c r="C6" i="95" a="1"/>
  <c r="C6" i="95" s="1"/>
  <c r="E7" i="95" a="1"/>
  <c r="E7" i="95" s="1"/>
  <c r="C8" i="95" a="1"/>
  <c r="C8" i="95" s="1"/>
  <c r="E9" i="95" a="1"/>
  <c r="E9" i="95" s="1"/>
  <c r="B11" i="95" a="1"/>
  <c r="B11" i="95" s="1"/>
  <c r="F11" i="95" a="1"/>
  <c r="F11" i="95" s="1"/>
  <c r="D12" i="95" a="1"/>
  <c r="D12" i="95" s="1"/>
  <c r="B13" i="95" a="1"/>
  <c r="B13" i="95" s="1"/>
  <c r="F13" i="95" a="1"/>
  <c r="F13" i="95" s="1"/>
  <c r="D14" i="95" a="1"/>
  <c r="D14" i="95" s="1"/>
  <c r="B15" i="95" a="1"/>
  <c r="B15" i="95" s="1"/>
  <c r="F15" i="95" a="1"/>
  <c r="F15" i="95" s="1"/>
  <c r="D16" i="95" a="1"/>
  <c r="D16" i="95" s="1"/>
  <c r="B17" i="95" a="1"/>
  <c r="B17" i="95" s="1"/>
  <c r="F17" i="95" a="1"/>
  <c r="F17" i="95" s="1"/>
  <c r="D18" i="95" a="1"/>
  <c r="D18" i="95" s="1"/>
  <c r="B19" i="95" a="1"/>
  <c r="B19" i="95" s="1"/>
  <c r="F19" i="95" a="1"/>
  <c r="F19" i="95" s="1"/>
  <c r="D20" i="95" a="1"/>
  <c r="D20" i="95" s="1"/>
  <c r="B21" i="95" a="1"/>
  <c r="B21" i="95" s="1"/>
  <c r="F21" i="95" a="1"/>
  <c r="F21" i="95" s="1"/>
  <c r="D22" i="95" a="1"/>
  <c r="D22" i="95" s="1"/>
  <c r="B23" i="95" a="1"/>
  <c r="B23" i="95" s="1"/>
  <c r="F23" i="95" a="1"/>
  <c r="F23" i="95" s="1"/>
  <c r="D26" i="95" a="1"/>
  <c r="D26" i="95" s="1"/>
  <c r="B2" i="95" a="1"/>
  <c r="B2" i="95" s="1"/>
  <c r="F2" i="95" a="1"/>
  <c r="F2" i="95" s="1"/>
  <c r="B5" i="95" a="1"/>
  <c r="B5" i="95" s="1"/>
  <c r="F5" i="95" a="1"/>
  <c r="F5" i="95" s="1"/>
  <c r="B7" i="95" a="1"/>
  <c r="B7" i="95" s="1"/>
  <c r="F7" i="95" a="1"/>
  <c r="F7" i="95" s="1"/>
  <c r="D8" i="95" a="1"/>
  <c r="D8" i="95" s="1"/>
  <c r="B9" i="95" a="1"/>
  <c r="B9" i="95" s="1"/>
  <c r="F9" i="95" a="1"/>
  <c r="F9" i="95" s="1"/>
  <c r="E12" i="95" a="1"/>
  <c r="E12" i="95" s="1"/>
  <c r="E14" i="95" a="1"/>
  <c r="E14" i="95" s="1"/>
  <c r="E16" i="95" a="1"/>
  <c r="E16" i="95" s="1"/>
  <c r="E18" i="95" a="1"/>
  <c r="E18" i="95" s="1"/>
  <c r="E20" i="95" a="1"/>
  <c r="E20" i="95" s="1"/>
  <c r="E22" i="95" a="1"/>
  <c r="E22" i="95" s="1"/>
  <c r="C23" i="95" a="1"/>
  <c r="C23" i="95" s="1"/>
  <c r="E26" i="95" a="1"/>
  <c r="E26" i="95" s="1"/>
  <c r="B12" i="95" a="1"/>
  <c r="B12" i="95" s="1"/>
  <c r="B14" i="95" a="1"/>
  <c r="B14" i="95" s="1"/>
  <c r="B16" i="95" a="1"/>
  <c r="B16" i="95" s="1"/>
  <c r="B18" i="95" a="1"/>
  <c r="B18" i="95" s="1"/>
  <c r="B20" i="95" a="1"/>
  <c r="B20" i="95" s="1"/>
  <c r="B22" i="95" a="1"/>
  <c r="B22" i="95" s="1"/>
  <c r="B26" i="95" a="1"/>
  <c r="B26" i="95" s="1"/>
  <c r="C5" i="93"/>
  <c r="D5" i="93"/>
  <c r="E5" i="93"/>
  <c r="G5" i="93"/>
  <c r="B5" i="93"/>
  <c r="B7" i="93"/>
  <c r="Q62" i="74" l="1"/>
  <c r="Q70" i="74" s="1"/>
  <c r="Q78" i="74" s="1"/>
  <c r="P62" i="74"/>
  <c r="O62" i="74"/>
  <c r="Q61" i="74"/>
  <c r="P61" i="74"/>
  <c r="O61" i="74"/>
  <c r="Q60" i="74"/>
  <c r="P60" i="74"/>
  <c r="O60" i="74"/>
  <c r="Q59" i="74"/>
  <c r="P59" i="74"/>
  <c r="O59" i="74"/>
  <c r="Q58" i="74"/>
  <c r="P58" i="74"/>
  <c r="O58" i="74"/>
  <c r="Q57" i="74"/>
  <c r="P57" i="74"/>
  <c r="O57" i="74"/>
  <c r="Q56" i="74"/>
  <c r="P56" i="74"/>
  <c r="O56" i="74"/>
  <c r="C72" i="1"/>
  <c r="A24" i="88" s="1"/>
  <c r="F5" i="91"/>
  <c r="F9" i="91"/>
  <c r="F10" i="91"/>
  <c r="F11" i="91"/>
  <c r="F12" i="91"/>
  <c r="F13" i="91"/>
  <c r="F14" i="91"/>
  <c r="F15" i="91"/>
  <c r="F16" i="91"/>
  <c r="F17" i="91"/>
  <c r="F18" i="91"/>
  <c r="F19" i="91"/>
  <c r="F20" i="91"/>
  <c r="F21" i="91"/>
  <c r="F22" i="91"/>
  <c r="F23" i="91"/>
  <c r="D24" i="91"/>
  <c r="E40" i="91"/>
  <c r="F40" i="91"/>
  <c r="G40" i="91"/>
  <c r="H40" i="91"/>
  <c r="I40" i="91"/>
  <c r="J40" i="91"/>
  <c r="K40" i="91"/>
  <c r="L40" i="91"/>
  <c r="M40" i="91"/>
  <c r="N40" i="91"/>
  <c r="O40" i="91"/>
  <c r="P40" i="91"/>
  <c r="Q40" i="91"/>
  <c r="R40" i="91"/>
  <c r="S40" i="91"/>
  <c r="T40" i="91"/>
  <c r="U40" i="91"/>
  <c r="V40" i="91"/>
  <c r="W40" i="91"/>
  <c r="X40" i="91"/>
  <c r="Y40" i="91"/>
  <c r="Z40" i="91"/>
  <c r="AA40" i="91"/>
  <c r="AB40" i="91"/>
  <c r="AC40" i="91"/>
  <c r="AD40" i="91"/>
  <c r="AE40" i="91"/>
  <c r="AF40" i="91"/>
  <c r="AG40" i="91"/>
  <c r="AH40" i="91"/>
  <c r="AI40" i="91"/>
  <c r="D40" i="91"/>
  <c r="A22" i="87" l="1"/>
  <c r="C29" i="91"/>
  <c r="P70" i="74"/>
  <c r="P78" i="74" s="1"/>
  <c r="Q67" i="74"/>
  <c r="Q75" i="74" s="1"/>
  <c r="P68" i="74"/>
  <c r="P76" i="74" s="1"/>
  <c r="P66" i="74"/>
  <c r="P74" i="74" s="1"/>
  <c r="P64" i="74"/>
  <c r="P72" i="74" s="1"/>
  <c r="Q65" i="74"/>
  <c r="Q73" i="74" s="1"/>
  <c r="Q64" i="74"/>
  <c r="Q72" i="74" s="1"/>
  <c r="P67" i="74"/>
  <c r="P75" i="74" s="1"/>
  <c r="P69" i="74"/>
  <c r="P77" i="74" s="1"/>
  <c r="Q66" i="74"/>
  <c r="Q74" i="74" s="1"/>
  <c r="P65" i="74"/>
  <c r="P73" i="74" s="1"/>
  <c r="Q68" i="74"/>
  <c r="Q76" i="74" s="1"/>
  <c r="Q69" i="74"/>
  <c r="Q77" i="74" s="1"/>
  <c r="A44" i="74"/>
  <c r="A33" i="89"/>
  <c r="J15" i="91"/>
  <c r="J21" i="91" s="1"/>
  <c r="H15" i="91"/>
  <c r="H21" i="91" s="1"/>
  <c r="I17" i="91"/>
  <c r="I15" i="91" s="1"/>
  <c r="I21" i="91" s="1"/>
  <c r="G16" i="91"/>
  <c r="G15" i="91" s="1"/>
  <c r="G21" i="91" s="1"/>
  <c r="I12" i="91"/>
  <c r="I18" i="91" s="1"/>
  <c r="J12" i="91"/>
  <c r="J18" i="91" s="1"/>
  <c r="H12" i="91"/>
  <c r="H18" i="91" s="1"/>
  <c r="G12" i="91"/>
  <c r="G18" i="91" s="1"/>
  <c r="E21" i="91"/>
  <c r="O7" i="74" l="1"/>
  <c r="O32" i="74"/>
  <c r="O28" i="74"/>
  <c r="O24" i="74"/>
  <c r="O20" i="74"/>
  <c r="O16" i="74"/>
  <c r="O12" i="74"/>
  <c r="O8" i="74"/>
  <c r="O30" i="74"/>
  <c r="O10" i="74"/>
  <c r="P29" i="74"/>
  <c r="Q29" i="74" s="1"/>
  <c r="P32" i="74"/>
  <c r="Q32" i="74" s="1"/>
  <c r="P20" i="74"/>
  <c r="P12" i="74"/>
  <c r="Q12" i="74" s="1"/>
  <c r="P31" i="74"/>
  <c r="Q31" i="74" s="1"/>
  <c r="P27" i="74"/>
  <c r="P23" i="74"/>
  <c r="Q23" i="74" s="1"/>
  <c r="P19" i="74"/>
  <c r="Q19" i="74" s="1"/>
  <c r="P15" i="74"/>
  <c r="Q15" i="74" s="1"/>
  <c r="P11" i="74"/>
  <c r="Q11" i="74" s="1"/>
  <c r="P7" i="74"/>
  <c r="O34" i="74"/>
  <c r="O18" i="74"/>
  <c r="P17" i="74"/>
  <c r="Q17" i="74" s="1"/>
  <c r="O33" i="74"/>
  <c r="O25" i="74"/>
  <c r="O17" i="74"/>
  <c r="O9" i="74"/>
  <c r="P24" i="74"/>
  <c r="Q24" i="74" s="1"/>
  <c r="P8" i="74"/>
  <c r="Q8" i="74" s="1"/>
  <c r="O31" i="74"/>
  <c r="O27" i="74"/>
  <c r="O23" i="74"/>
  <c r="O19" i="74"/>
  <c r="O15" i="74"/>
  <c r="O11" i="74"/>
  <c r="O26" i="74"/>
  <c r="O14" i="74"/>
  <c r="P33" i="74"/>
  <c r="Q33" i="74" s="1"/>
  <c r="P25" i="74"/>
  <c r="Q25" i="74" s="1"/>
  <c r="P13" i="74"/>
  <c r="O21" i="74"/>
  <c r="O13" i="74"/>
  <c r="P34" i="74"/>
  <c r="P30" i="74"/>
  <c r="Q30" i="74" s="1"/>
  <c r="P26" i="74"/>
  <c r="Q26" i="74" s="1"/>
  <c r="P22" i="74"/>
  <c r="P18" i="74"/>
  <c r="Q18" i="74" s="1"/>
  <c r="P14" i="74"/>
  <c r="P10" i="74"/>
  <c r="Q10" i="74" s="1"/>
  <c r="P9" i="74"/>
  <c r="Q9" i="74" s="1"/>
  <c r="P21" i="74"/>
  <c r="O29" i="74"/>
  <c r="P28" i="74"/>
  <c r="P16" i="74"/>
  <c r="Q16" i="74" s="1"/>
  <c r="H24" i="91"/>
  <c r="D34" i="91" s="1"/>
  <c r="B25" i="97" s="1"/>
  <c r="G24" i="91"/>
  <c r="C34" i="91" s="1"/>
  <c r="B25" i="15" s="1"/>
  <c r="J24" i="91"/>
  <c r="F34" i="91" s="1"/>
  <c r="B25" i="96" s="1"/>
  <c r="I24" i="91"/>
  <c r="E34" i="91" s="1"/>
  <c r="E5" i="91"/>
  <c r="E9" i="91"/>
  <c r="E15" i="91"/>
  <c r="E18" i="91"/>
  <c r="E12" i="91"/>
  <c r="C25" i="96" l="1"/>
  <c r="C25" i="97"/>
  <c r="C25" i="15"/>
  <c r="B34" i="93"/>
  <c r="Q14" i="74"/>
  <c r="Q21" i="74"/>
  <c r="Q7" i="74"/>
  <c r="Q28" i="74"/>
  <c r="AL6" i="89"/>
  <c r="T24" i="89" s="1"/>
  <c r="AL7" i="89"/>
  <c r="T25" i="89" s="1"/>
  <c r="AL5" i="89"/>
  <c r="AG6" i="89"/>
  <c r="S24" i="89" s="1"/>
  <c r="AG7" i="89"/>
  <c r="S25" i="89" s="1"/>
  <c r="AG5" i="89"/>
  <c r="AB6" i="89"/>
  <c r="R24" i="89" s="1"/>
  <c r="AB7" i="89"/>
  <c r="R25" i="89" s="1"/>
  <c r="AB5" i="89"/>
  <c r="R23" i="89" s="1"/>
  <c r="W6" i="89"/>
  <c r="Q24" i="89" s="1"/>
  <c r="W7" i="89"/>
  <c r="Q25" i="89" s="1"/>
  <c r="W5" i="89"/>
  <c r="O6" i="89"/>
  <c r="O24" i="89" s="1"/>
  <c r="P6" i="89"/>
  <c r="P24" i="89" s="1"/>
  <c r="O7" i="89"/>
  <c r="O25" i="89" s="1"/>
  <c r="P7" i="89"/>
  <c r="P25" i="89" s="1"/>
  <c r="O5" i="89"/>
  <c r="O23" i="89" s="1"/>
  <c r="P5" i="89"/>
  <c r="P23" i="89" s="1"/>
  <c r="T23" i="89"/>
  <c r="M13" i="81"/>
  <c r="M12" i="81"/>
  <c r="J13" i="81"/>
  <c r="J12" i="81"/>
  <c r="L13" i="81"/>
  <c r="L12" i="81"/>
  <c r="I13" i="81"/>
  <c r="I12" i="81"/>
  <c r="H13" i="81"/>
  <c r="H12" i="81"/>
  <c r="G13" i="81"/>
  <c r="G12" i="81"/>
  <c r="F13" i="81"/>
  <c r="F12" i="81"/>
  <c r="E13" i="81"/>
  <c r="E12" i="81"/>
  <c r="C7" i="81"/>
  <c r="D7" i="81"/>
  <c r="C8" i="81"/>
  <c r="D8" i="81"/>
  <c r="C9" i="81"/>
  <c r="D9" i="81"/>
  <c r="C10" i="81"/>
  <c r="D10" i="81"/>
  <c r="C11" i="81"/>
  <c r="D11" i="81"/>
  <c r="C12" i="81"/>
  <c r="D12" i="81"/>
  <c r="C13" i="81"/>
  <c r="D13" i="81"/>
  <c r="C14" i="81"/>
  <c r="D14" i="81"/>
  <c r="C15" i="81"/>
  <c r="D15" i="81"/>
  <c r="D6" i="81"/>
  <c r="C6" i="81"/>
  <c r="D7" i="82"/>
  <c r="C7" i="82"/>
  <c r="D6" i="82"/>
  <c r="C6" i="82"/>
  <c r="D7" i="85"/>
  <c r="C7" i="85"/>
  <c r="D6" i="85"/>
  <c r="C6" i="85"/>
  <c r="C7" i="86"/>
  <c r="D7" i="86"/>
  <c r="C8" i="86"/>
  <c r="D8" i="86"/>
  <c r="C9" i="86"/>
  <c r="D9" i="86"/>
  <c r="C10" i="86"/>
  <c r="D10" i="86"/>
  <c r="D6" i="86"/>
  <c r="C6" i="86"/>
  <c r="C40" i="74"/>
  <c r="P40" i="74" s="1"/>
  <c r="Q40" i="74" s="1"/>
  <c r="D40" i="74"/>
  <c r="E40" i="74"/>
  <c r="F40" i="74"/>
  <c r="G40" i="74"/>
  <c r="B40" i="74"/>
  <c r="O40" i="74" s="1"/>
  <c r="C36" i="74"/>
  <c r="P36" i="74" s="1"/>
  <c r="Q36" i="74" s="1"/>
  <c r="D36" i="74"/>
  <c r="E36" i="74"/>
  <c r="F36" i="74"/>
  <c r="G36" i="74"/>
  <c r="C37" i="74"/>
  <c r="P37" i="74" s="1"/>
  <c r="Q37" i="74" s="1"/>
  <c r="D37" i="74"/>
  <c r="E37" i="74"/>
  <c r="F37" i="74"/>
  <c r="G37" i="74"/>
  <c r="C38" i="74"/>
  <c r="P38" i="74" s="1"/>
  <c r="Q38" i="74" s="1"/>
  <c r="D38" i="74"/>
  <c r="E38" i="74"/>
  <c r="F38" i="74"/>
  <c r="G38" i="74"/>
  <c r="C39" i="74"/>
  <c r="P39" i="74" s="1"/>
  <c r="Q39" i="74" s="1"/>
  <c r="D39" i="74"/>
  <c r="E39" i="74"/>
  <c r="F39" i="74"/>
  <c r="G39" i="74"/>
  <c r="D35" i="74"/>
  <c r="E35" i="74"/>
  <c r="F35" i="74"/>
  <c r="G35" i="74"/>
  <c r="B36" i="74"/>
  <c r="O36" i="74" s="1"/>
  <c r="B37" i="74"/>
  <c r="O37" i="74" s="1"/>
  <c r="B38" i="74"/>
  <c r="O38" i="74" s="1"/>
  <c r="B39" i="74"/>
  <c r="O39" i="74" s="1"/>
  <c r="C35" i="74"/>
  <c r="P35" i="74" s="1"/>
  <c r="O35" i="74"/>
  <c r="B129" i="93" l="1"/>
  <c r="B137" i="93"/>
  <c r="B145" i="93"/>
  <c r="B100" i="93"/>
  <c r="B108" i="93"/>
  <c r="B116" i="93"/>
  <c r="B71" i="93"/>
  <c r="B79" i="93"/>
  <c r="B87" i="93"/>
  <c r="B130" i="93"/>
  <c r="B138" i="93"/>
  <c r="B146" i="93"/>
  <c r="B101" i="93"/>
  <c r="B109" i="93"/>
  <c r="B117" i="93"/>
  <c r="B72" i="93"/>
  <c r="B80" i="93"/>
  <c r="B88" i="93"/>
  <c r="B131" i="93"/>
  <c r="B139" i="93"/>
  <c r="B147" i="93"/>
  <c r="B102" i="93"/>
  <c r="B110" i="93"/>
  <c r="B118" i="93"/>
  <c r="B73" i="93"/>
  <c r="B81" i="93"/>
  <c r="B89" i="93"/>
  <c r="B124" i="93"/>
  <c r="B132" i="93"/>
  <c r="B140" i="93"/>
  <c r="B123" i="93"/>
  <c r="B103" i="93"/>
  <c r="B111" i="93"/>
  <c r="B119" i="93"/>
  <c r="B74" i="93"/>
  <c r="B82" i="93"/>
  <c r="B90" i="93"/>
  <c r="B39" i="93"/>
  <c r="B125" i="93"/>
  <c r="B133" i="93"/>
  <c r="B141" i="93"/>
  <c r="B96" i="93"/>
  <c r="B104" i="93"/>
  <c r="B112" i="93"/>
  <c r="B95" i="93"/>
  <c r="B75" i="93"/>
  <c r="B83" i="93"/>
  <c r="B91" i="93"/>
  <c r="B126" i="93"/>
  <c r="B134" i="93"/>
  <c r="B142" i="93"/>
  <c r="B97" i="93"/>
  <c r="B105" i="93"/>
  <c r="B113" i="93"/>
  <c r="B68" i="93"/>
  <c r="B76" i="93"/>
  <c r="B84" i="93"/>
  <c r="B67" i="93"/>
  <c r="B127" i="93"/>
  <c r="B135" i="93"/>
  <c r="B143" i="93"/>
  <c r="B98" i="93"/>
  <c r="B106" i="93"/>
  <c r="B114" i="93"/>
  <c r="B69" i="93"/>
  <c r="B77" i="93"/>
  <c r="B85" i="93"/>
  <c r="B128" i="93"/>
  <c r="B136" i="93"/>
  <c r="B144" i="93"/>
  <c r="B99" i="93"/>
  <c r="B107" i="93"/>
  <c r="B115" i="93"/>
  <c r="B70" i="93"/>
  <c r="B78" i="93"/>
  <c r="B86" i="93"/>
  <c r="D25" i="15"/>
  <c r="C34" i="93"/>
  <c r="D25" i="97"/>
  <c r="D25" i="96"/>
  <c r="Q35" i="74"/>
  <c r="V6" i="89" a="1"/>
  <c r="V6" i="89" s="1"/>
  <c r="AI7" i="89" a="1"/>
  <c r="AI7" i="89" s="1"/>
  <c r="AJ7" i="89" a="1"/>
  <c r="AJ7" i="89" s="1"/>
  <c r="AK7" i="89" a="1"/>
  <c r="AK7" i="89" s="1"/>
  <c r="S6" i="89" a="1"/>
  <c r="S6" i="89" s="1"/>
  <c r="AJ6" i="89" a="1"/>
  <c r="AJ6" i="89" s="1"/>
  <c r="AI6" i="89" a="1"/>
  <c r="AI6" i="89" s="1"/>
  <c r="AH6" i="89" a="1"/>
  <c r="AH6" i="89" s="1"/>
  <c r="AK6" i="89" a="1"/>
  <c r="AK6" i="89" s="1"/>
  <c r="AA7" i="89" a="1"/>
  <c r="AA7" i="89" s="1"/>
  <c r="Y7" i="89" a="1"/>
  <c r="Y7" i="89" s="1"/>
  <c r="X7" i="89" a="1"/>
  <c r="X7" i="89" s="1"/>
  <c r="Z7" i="89" a="1"/>
  <c r="Z7" i="89" s="1"/>
  <c r="AF7" i="89" a="1"/>
  <c r="AF7" i="89" s="1"/>
  <c r="AC7" i="89" a="1"/>
  <c r="AC7" i="89" s="1"/>
  <c r="AE7" i="89" a="1"/>
  <c r="AE7" i="89" s="1"/>
  <c r="AD7" i="89" a="1"/>
  <c r="AD7" i="89" s="1"/>
  <c r="AC6" i="89" a="1"/>
  <c r="AC6" i="89" s="1"/>
  <c r="AE6" i="89" a="1"/>
  <c r="AE6" i="89" s="1"/>
  <c r="AF6" i="89" a="1"/>
  <c r="AF6" i="89" s="1"/>
  <c r="AD6" i="89" a="1"/>
  <c r="AD6" i="89" s="1"/>
  <c r="Q7" i="89" a="1"/>
  <c r="Q7" i="89" s="1"/>
  <c r="V7" i="89" a="1"/>
  <c r="V7" i="89" s="1"/>
  <c r="T7" i="89" a="1"/>
  <c r="T7" i="89" s="1"/>
  <c r="U7" i="89" a="1"/>
  <c r="U7" i="89" s="1"/>
  <c r="S7" i="89" a="1"/>
  <c r="S7" i="89" s="1"/>
  <c r="R7" i="89" a="1"/>
  <c r="R7" i="89" s="1"/>
  <c r="AA6" i="89" a="1"/>
  <c r="AA6" i="89" s="1"/>
  <c r="Z6" i="89" a="1"/>
  <c r="Z6" i="89" s="1"/>
  <c r="Y6" i="89" a="1"/>
  <c r="Y6" i="89" s="1"/>
  <c r="X6" i="89" a="1"/>
  <c r="X6" i="89" s="1"/>
  <c r="S23" i="89"/>
  <c r="AD5" i="89" s="1" a="1"/>
  <c r="AD5" i="89" s="1"/>
  <c r="T6" i="89" a="1"/>
  <c r="T6" i="89" s="1"/>
  <c r="U6" i="89" a="1"/>
  <c r="U6" i="89" s="1"/>
  <c r="Q23" i="89"/>
  <c r="U5" i="89" s="1" a="1"/>
  <c r="U5" i="89" s="1"/>
  <c r="Q6" i="89" a="1"/>
  <c r="Q6" i="89" s="1"/>
  <c r="R6" i="89" a="1"/>
  <c r="R6" i="89" s="1"/>
  <c r="AH7" i="89" a="1"/>
  <c r="AH7" i="89" s="1"/>
  <c r="AB5" i="87"/>
  <c r="R23" i="87" s="1"/>
  <c r="AL5" i="88"/>
  <c r="T23" i="88" s="1"/>
  <c r="AG5" i="88"/>
  <c r="S23" i="88" s="1"/>
  <c r="AL7" i="88"/>
  <c r="T25" i="88" s="1"/>
  <c r="AG7" i="88"/>
  <c r="S25" i="88" s="1"/>
  <c r="AB7" i="88"/>
  <c r="R25" i="88" s="1"/>
  <c r="W7" i="88"/>
  <c r="Q25" i="88" s="1"/>
  <c r="P7" i="88"/>
  <c r="P25" i="88" s="1"/>
  <c r="O7" i="88"/>
  <c r="O25" i="88" s="1"/>
  <c r="AL6" i="88"/>
  <c r="T24" i="88" s="1"/>
  <c r="AG6" i="88"/>
  <c r="S24" i="88" s="1"/>
  <c r="AB6" i="88"/>
  <c r="R24" i="88" s="1"/>
  <c r="W6" i="88"/>
  <c r="Q24" i="88" s="1"/>
  <c r="P6" i="88"/>
  <c r="P24" i="88" s="1"/>
  <c r="O6" i="88"/>
  <c r="O24" i="88" s="1"/>
  <c r="AB5" i="88"/>
  <c r="R23" i="88" s="1"/>
  <c r="W5" i="88"/>
  <c r="Q23" i="88" s="1"/>
  <c r="P5" i="88"/>
  <c r="P23" i="88" s="1"/>
  <c r="U5" i="88" s="1" a="1"/>
  <c r="U5" i="88" s="1"/>
  <c r="O5" i="88"/>
  <c r="O23" i="88" s="1"/>
  <c r="C48" i="81"/>
  <c r="C47" i="81"/>
  <c r="C46" i="81"/>
  <c r="M15" i="81"/>
  <c r="L15" i="81"/>
  <c r="J15" i="81"/>
  <c r="I15" i="81"/>
  <c r="M14" i="81"/>
  <c r="M11" i="81"/>
  <c r="M10" i="81"/>
  <c r="M9" i="81"/>
  <c r="M8" i="81"/>
  <c r="M7" i="81"/>
  <c r="M6" i="81"/>
  <c r="L14" i="81"/>
  <c r="L11" i="81"/>
  <c r="L10" i="81"/>
  <c r="L9" i="81"/>
  <c r="L8" i="81"/>
  <c r="L7" i="81"/>
  <c r="L6" i="81"/>
  <c r="J14" i="81"/>
  <c r="J11" i="81"/>
  <c r="J10" i="81"/>
  <c r="J9" i="81"/>
  <c r="J8" i="81"/>
  <c r="J7" i="81"/>
  <c r="J6" i="81"/>
  <c r="I14" i="81"/>
  <c r="I11" i="81"/>
  <c r="I10" i="81"/>
  <c r="I9" i="81"/>
  <c r="I8" i="81"/>
  <c r="I7" i="81"/>
  <c r="I6" i="81"/>
  <c r="H15" i="81"/>
  <c r="H14" i="81"/>
  <c r="H11" i="81"/>
  <c r="H10" i="81"/>
  <c r="H9" i="81"/>
  <c r="H8" i="81"/>
  <c r="H7" i="81"/>
  <c r="H6" i="81"/>
  <c r="G15" i="81"/>
  <c r="G14" i="81"/>
  <c r="G11" i="81"/>
  <c r="G10" i="81"/>
  <c r="G9" i="81"/>
  <c r="G8" i="81"/>
  <c r="G7" i="81"/>
  <c r="G6" i="81"/>
  <c r="F15" i="81"/>
  <c r="F14" i="81"/>
  <c r="F11" i="81"/>
  <c r="F10" i="81"/>
  <c r="F9" i="81"/>
  <c r="F8" i="81"/>
  <c r="F7" i="81"/>
  <c r="F6" i="81"/>
  <c r="K16" i="81"/>
  <c r="N16" i="81"/>
  <c r="E15" i="81"/>
  <c r="E14" i="81"/>
  <c r="E11" i="81"/>
  <c r="E10" i="81"/>
  <c r="E9" i="81"/>
  <c r="E8" i="81"/>
  <c r="E7" i="81"/>
  <c r="E6" i="81"/>
  <c r="AL5" i="87"/>
  <c r="T23" i="87" s="1"/>
  <c r="AG5" i="87"/>
  <c r="S23" i="87" s="1"/>
  <c r="W5" i="87"/>
  <c r="Q23" i="87" s="1"/>
  <c r="P5" i="87"/>
  <c r="P23" i="87" s="1"/>
  <c r="O5" i="87"/>
  <c r="O23" i="87" s="1"/>
  <c r="AL7" i="87"/>
  <c r="T25" i="87" s="1"/>
  <c r="AG7" i="87"/>
  <c r="S25" i="87" s="1"/>
  <c r="AB7" i="87"/>
  <c r="R25" i="87" s="1"/>
  <c r="W7" i="87"/>
  <c r="Q25" i="87" s="1"/>
  <c r="P7" i="87"/>
  <c r="P25" i="87" s="1"/>
  <c r="O7" i="87"/>
  <c r="O25" i="87" s="1"/>
  <c r="AL6" i="87"/>
  <c r="T24" i="87" s="1"/>
  <c r="AG6" i="87"/>
  <c r="S24" i="87" s="1"/>
  <c r="AB6" i="87"/>
  <c r="R24" i="87" s="1"/>
  <c r="W6" i="87"/>
  <c r="Q24" i="87" s="1"/>
  <c r="P6" i="87"/>
  <c r="P24" i="87" s="1"/>
  <c r="O6" i="87"/>
  <c r="O24" i="87" s="1"/>
  <c r="J10" i="86"/>
  <c r="J9" i="86"/>
  <c r="J8" i="86"/>
  <c r="J7" i="86"/>
  <c r="J6" i="86"/>
  <c r="M10" i="86"/>
  <c r="M9" i="86"/>
  <c r="M8" i="86"/>
  <c r="M7" i="86"/>
  <c r="M6" i="86"/>
  <c r="L10" i="86"/>
  <c r="L9" i="86"/>
  <c r="L8" i="86"/>
  <c r="L7" i="86"/>
  <c r="L6" i="86"/>
  <c r="I10" i="86"/>
  <c r="I9" i="86"/>
  <c r="I8" i="86"/>
  <c r="I7" i="86"/>
  <c r="I6" i="86"/>
  <c r="C42" i="86"/>
  <c r="C41" i="86"/>
  <c r="C40" i="86"/>
  <c r="H10" i="86"/>
  <c r="H9" i="86"/>
  <c r="H8" i="86"/>
  <c r="H7" i="86"/>
  <c r="H6" i="86"/>
  <c r="G10" i="86"/>
  <c r="G9" i="86"/>
  <c r="G8" i="86"/>
  <c r="G7" i="86"/>
  <c r="G6" i="86"/>
  <c r="F10" i="86"/>
  <c r="F9" i="86"/>
  <c r="F8" i="86"/>
  <c r="F7" i="86"/>
  <c r="F6" i="86"/>
  <c r="E10" i="86"/>
  <c r="E9" i="86"/>
  <c r="E8" i="86"/>
  <c r="E7" i="86"/>
  <c r="E6" i="86"/>
  <c r="C46" i="85"/>
  <c r="C45" i="85"/>
  <c r="C44" i="85"/>
  <c r="J6" i="85"/>
  <c r="J7" i="85" s="1"/>
  <c r="M6" i="85"/>
  <c r="M7" i="85" s="1"/>
  <c r="L6" i="85"/>
  <c r="L7" i="85" s="1"/>
  <c r="I6" i="85"/>
  <c r="I7" i="85" s="1"/>
  <c r="H6" i="85"/>
  <c r="H7" i="85" s="1"/>
  <c r="G6" i="85"/>
  <c r="G7" i="85" s="1"/>
  <c r="F6" i="85"/>
  <c r="F7" i="85" s="1"/>
  <c r="E6" i="85"/>
  <c r="B14" i="17" l="1"/>
  <c r="G107" i="93"/>
  <c r="G14" i="17" s="1"/>
  <c r="O107" i="93"/>
  <c r="O14" i="17" s="1"/>
  <c r="W107" i="93"/>
  <c r="W14" i="17" s="1"/>
  <c r="AE107" i="93"/>
  <c r="AE14" i="17" s="1"/>
  <c r="H107" i="93"/>
  <c r="H14" i="17" s="1"/>
  <c r="P107" i="93"/>
  <c r="P14" i="17" s="1"/>
  <c r="X107" i="93"/>
  <c r="X14" i="17" s="1"/>
  <c r="AF107" i="93"/>
  <c r="AF14" i="17" s="1"/>
  <c r="I107" i="93"/>
  <c r="I14" i="17" s="1"/>
  <c r="Q107" i="93"/>
  <c r="Q14" i="17" s="1"/>
  <c r="Y107" i="93"/>
  <c r="Y14" i="17" s="1"/>
  <c r="J107" i="93"/>
  <c r="J14" i="17" s="1"/>
  <c r="R107" i="93"/>
  <c r="R14" i="17" s="1"/>
  <c r="Z107" i="93"/>
  <c r="Z14" i="17" s="1"/>
  <c r="K107" i="93"/>
  <c r="K14" i="17" s="1"/>
  <c r="S107" i="93"/>
  <c r="S14" i="17" s="1"/>
  <c r="AA107" i="93"/>
  <c r="AA14" i="17" s="1"/>
  <c r="D107" i="93"/>
  <c r="D14" i="17" s="1"/>
  <c r="L107" i="93"/>
  <c r="L14" i="17" s="1"/>
  <c r="T107" i="93"/>
  <c r="T14" i="17" s="1"/>
  <c r="AB107" i="93"/>
  <c r="AB14" i="17" s="1"/>
  <c r="E107" i="93"/>
  <c r="E14" i="17" s="1"/>
  <c r="M107" i="93"/>
  <c r="M14" i="17" s="1"/>
  <c r="U107" i="93"/>
  <c r="U14" i="17" s="1"/>
  <c r="AC107" i="93"/>
  <c r="AC14" i="17" s="1"/>
  <c r="F107" i="93"/>
  <c r="F14" i="17" s="1"/>
  <c r="N107" i="93"/>
  <c r="N14" i="17" s="1"/>
  <c r="V107" i="93"/>
  <c r="V14" i="17" s="1"/>
  <c r="AD107" i="93"/>
  <c r="AD14" i="17" s="1"/>
  <c r="C107" i="93"/>
  <c r="C14" i="17" s="1"/>
  <c r="B21" i="17"/>
  <c r="D114" i="93"/>
  <c r="D21" i="17" s="1"/>
  <c r="H114" i="93"/>
  <c r="H21" i="17" s="1"/>
  <c r="P114" i="93"/>
  <c r="P21" i="17" s="1"/>
  <c r="X114" i="93"/>
  <c r="X21" i="17" s="1"/>
  <c r="I114" i="93"/>
  <c r="I21" i="17" s="1"/>
  <c r="R114" i="93"/>
  <c r="R21" i="17" s="1"/>
  <c r="AA114" i="93"/>
  <c r="AA21" i="17" s="1"/>
  <c r="J114" i="93"/>
  <c r="J21" i="17" s="1"/>
  <c r="S114" i="93"/>
  <c r="S21" i="17" s="1"/>
  <c r="AB114" i="93"/>
  <c r="AB21" i="17" s="1"/>
  <c r="C114" i="93"/>
  <c r="C21" i="17" s="1"/>
  <c r="K114" i="93"/>
  <c r="K21" i="17" s="1"/>
  <c r="T114" i="93"/>
  <c r="T21" i="17" s="1"/>
  <c r="AC114" i="93"/>
  <c r="AC21" i="17" s="1"/>
  <c r="L114" i="93"/>
  <c r="L21" i="17" s="1"/>
  <c r="U114" i="93"/>
  <c r="U21" i="17" s="1"/>
  <c r="AD114" i="93"/>
  <c r="AD21" i="17" s="1"/>
  <c r="M114" i="93"/>
  <c r="M21" i="17" s="1"/>
  <c r="V114" i="93"/>
  <c r="V21" i="17" s="1"/>
  <c r="AE114" i="93"/>
  <c r="AE21" i="17" s="1"/>
  <c r="E114" i="93"/>
  <c r="E21" i="17" s="1"/>
  <c r="N114" i="93"/>
  <c r="N21" i="17" s="1"/>
  <c r="W114" i="93"/>
  <c r="W21" i="17" s="1"/>
  <c r="AF114" i="93"/>
  <c r="AF21" i="17" s="1"/>
  <c r="F114" i="93"/>
  <c r="F21" i="17" s="1"/>
  <c r="O114" i="93"/>
  <c r="O21" i="17" s="1"/>
  <c r="Y114" i="93"/>
  <c r="Y21" i="17" s="1"/>
  <c r="G114" i="93"/>
  <c r="G21" i="17" s="1"/>
  <c r="Q114" i="93"/>
  <c r="Q21" i="17" s="1"/>
  <c r="Z114" i="93"/>
  <c r="Z21" i="17" s="1"/>
  <c r="B11" i="19"/>
  <c r="F76" i="93"/>
  <c r="F11" i="19" s="1"/>
  <c r="N76" i="93"/>
  <c r="N11" i="19" s="1"/>
  <c r="V76" i="93"/>
  <c r="V11" i="19" s="1"/>
  <c r="AD76" i="93"/>
  <c r="AD11" i="19" s="1"/>
  <c r="G76" i="93"/>
  <c r="G11" i="19" s="1"/>
  <c r="O76" i="93"/>
  <c r="O11" i="19" s="1"/>
  <c r="W76" i="93"/>
  <c r="W11" i="19" s="1"/>
  <c r="AE76" i="93"/>
  <c r="AE11" i="19" s="1"/>
  <c r="H76" i="93"/>
  <c r="H11" i="19" s="1"/>
  <c r="P76" i="93"/>
  <c r="P11" i="19" s="1"/>
  <c r="X76" i="93"/>
  <c r="X11" i="19" s="1"/>
  <c r="AF76" i="93"/>
  <c r="AF11" i="19" s="1"/>
  <c r="I76" i="93"/>
  <c r="I11" i="19" s="1"/>
  <c r="Q76" i="93"/>
  <c r="Q11" i="19" s="1"/>
  <c r="Y76" i="93"/>
  <c r="Y11" i="19" s="1"/>
  <c r="J76" i="93"/>
  <c r="J11" i="19" s="1"/>
  <c r="R76" i="93"/>
  <c r="R11" i="19" s="1"/>
  <c r="Z76" i="93"/>
  <c r="Z11" i="19" s="1"/>
  <c r="K76" i="93"/>
  <c r="K11" i="19" s="1"/>
  <c r="S76" i="93"/>
  <c r="S11" i="19" s="1"/>
  <c r="AA76" i="93"/>
  <c r="AA11" i="19" s="1"/>
  <c r="D76" i="93"/>
  <c r="D11" i="19" s="1"/>
  <c r="L76" i="93"/>
  <c r="L11" i="19" s="1"/>
  <c r="T76" i="93"/>
  <c r="T11" i="19" s="1"/>
  <c r="AB76" i="93"/>
  <c r="AB11" i="19" s="1"/>
  <c r="E76" i="93"/>
  <c r="E11" i="19" s="1"/>
  <c r="M76" i="93"/>
  <c r="M11" i="19" s="1"/>
  <c r="U76" i="93"/>
  <c r="U11" i="19" s="1"/>
  <c r="AC76" i="93"/>
  <c r="AC11" i="19" s="1"/>
  <c r="C76" i="93"/>
  <c r="C11" i="19" s="1"/>
  <c r="B26" i="19"/>
  <c r="K91" i="93"/>
  <c r="K26" i="19" s="1"/>
  <c r="S91" i="93"/>
  <c r="S26" i="19" s="1"/>
  <c r="AA91" i="93"/>
  <c r="AA26" i="19" s="1"/>
  <c r="D91" i="93"/>
  <c r="D26" i="19" s="1"/>
  <c r="L91" i="93"/>
  <c r="L26" i="19" s="1"/>
  <c r="T91" i="93"/>
  <c r="T26" i="19" s="1"/>
  <c r="AB91" i="93"/>
  <c r="AB26" i="19" s="1"/>
  <c r="E91" i="93"/>
  <c r="E26" i="19" s="1"/>
  <c r="M91" i="93"/>
  <c r="M26" i="19" s="1"/>
  <c r="U91" i="93"/>
  <c r="U26" i="19" s="1"/>
  <c r="AC91" i="93"/>
  <c r="AC26" i="19" s="1"/>
  <c r="F91" i="93"/>
  <c r="F26" i="19" s="1"/>
  <c r="N91" i="93"/>
  <c r="N26" i="19" s="1"/>
  <c r="V91" i="93"/>
  <c r="V26" i="19" s="1"/>
  <c r="AD91" i="93"/>
  <c r="AD26" i="19" s="1"/>
  <c r="G91" i="93"/>
  <c r="G26" i="19" s="1"/>
  <c r="O91" i="93"/>
  <c r="O26" i="19" s="1"/>
  <c r="W91" i="93"/>
  <c r="W26" i="19" s="1"/>
  <c r="AE91" i="93"/>
  <c r="AE26" i="19" s="1"/>
  <c r="H91" i="93"/>
  <c r="H26" i="19" s="1"/>
  <c r="P91" i="93"/>
  <c r="P26" i="19" s="1"/>
  <c r="X91" i="93"/>
  <c r="X26" i="19" s="1"/>
  <c r="AF91" i="93"/>
  <c r="AF26" i="19" s="1"/>
  <c r="C91" i="93"/>
  <c r="C26" i="19" s="1"/>
  <c r="I91" i="93"/>
  <c r="I26" i="19" s="1"/>
  <c r="Q91" i="93"/>
  <c r="Q26" i="19" s="1"/>
  <c r="Y91" i="93"/>
  <c r="Y26" i="19" s="1"/>
  <c r="J91" i="93"/>
  <c r="J26" i="19" s="1"/>
  <c r="R91" i="93"/>
  <c r="R26" i="19" s="1"/>
  <c r="Z91" i="93"/>
  <c r="Z26" i="19" s="1"/>
  <c r="B12" i="18"/>
  <c r="E133" i="93"/>
  <c r="E12" i="18" s="1"/>
  <c r="M133" i="93"/>
  <c r="M12" i="18" s="1"/>
  <c r="U133" i="93"/>
  <c r="U12" i="18" s="1"/>
  <c r="AC133" i="93"/>
  <c r="AC12" i="18" s="1"/>
  <c r="F133" i="93"/>
  <c r="F12" i="18" s="1"/>
  <c r="N133" i="93"/>
  <c r="N12" i="18" s="1"/>
  <c r="V133" i="93"/>
  <c r="V12" i="18" s="1"/>
  <c r="AD133" i="93"/>
  <c r="AD12" i="18" s="1"/>
  <c r="G133" i="93"/>
  <c r="G12" i="18" s="1"/>
  <c r="O133" i="93"/>
  <c r="O12" i="18" s="1"/>
  <c r="W133" i="93"/>
  <c r="W12" i="18" s="1"/>
  <c r="AE133" i="93"/>
  <c r="AE12" i="18" s="1"/>
  <c r="H133" i="93"/>
  <c r="H12" i="18" s="1"/>
  <c r="P133" i="93"/>
  <c r="P12" i="18" s="1"/>
  <c r="X133" i="93"/>
  <c r="X12" i="18" s="1"/>
  <c r="AF133" i="93"/>
  <c r="AF12" i="18" s="1"/>
  <c r="I133" i="93"/>
  <c r="I12" i="18" s="1"/>
  <c r="Q133" i="93"/>
  <c r="Q12" i="18" s="1"/>
  <c r="Y133" i="93"/>
  <c r="Y12" i="18" s="1"/>
  <c r="J133" i="93"/>
  <c r="J12" i="18" s="1"/>
  <c r="R133" i="93"/>
  <c r="R12" i="18" s="1"/>
  <c r="Z133" i="93"/>
  <c r="Z12" i="18" s="1"/>
  <c r="K133" i="93"/>
  <c r="K12" i="18" s="1"/>
  <c r="S133" i="93"/>
  <c r="S12" i="18" s="1"/>
  <c r="AA133" i="93"/>
  <c r="AA12" i="18" s="1"/>
  <c r="D133" i="93"/>
  <c r="D12" i="18" s="1"/>
  <c r="L133" i="93"/>
  <c r="L12" i="18" s="1"/>
  <c r="T133" i="93"/>
  <c r="T12" i="18" s="1"/>
  <c r="AB133" i="93"/>
  <c r="AB12" i="18" s="1"/>
  <c r="C133" i="93"/>
  <c r="C12" i="18" s="1"/>
  <c r="B10" i="17"/>
  <c r="K103" i="93"/>
  <c r="K10" i="17" s="1"/>
  <c r="S103" i="93"/>
  <c r="S10" i="17" s="1"/>
  <c r="AA103" i="93"/>
  <c r="AA10" i="17" s="1"/>
  <c r="D103" i="93"/>
  <c r="D10" i="17" s="1"/>
  <c r="L103" i="93"/>
  <c r="L10" i="17" s="1"/>
  <c r="T103" i="93"/>
  <c r="T10" i="17" s="1"/>
  <c r="AB103" i="93"/>
  <c r="AB10" i="17" s="1"/>
  <c r="E103" i="93"/>
  <c r="E10" i="17" s="1"/>
  <c r="M103" i="93"/>
  <c r="M10" i="17" s="1"/>
  <c r="U103" i="93"/>
  <c r="U10" i="17" s="1"/>
  <c r="AC103" i="93"/>
  <c r="AC10" i="17" s="1"/>
  <c r="F103" i="93"/>
  <c r="F10" i="17" s="1"/>
  <c r="N103" i="93"/>
  <c r="N10" i="17" s="1"/>
  <c r="V103" i="93"/>
  <c r="V10" i="17" s="1"/>
  <c r="AD103" i="93"/>
  <c r="AD10" i="17" s="1"/>
  <c r="G103" i="93"/>
  <c r="G10" i="17" s="1"/>
  <c r="O103" i="93"/>
  <c r="O10" i="17" s="1"/>
  <c r="W103" i="93"/>
  <c r="W10" i="17" s="1"/>
  <c r="AE103" i="93"/>
  <c r="AE10" i="17" s="1"/>
  <c r="H103" i="93"/>
  <c r="H10" i="17" s="1"/>
  <c r="P103" i="93"/>
  <c r="P10" i="17" s="1"/>
  <c r="X103" i="93"/>
  <c r="X10" i="17" s="1"/>
  <c r="AF103" i="93"/>
  <c r="AF10" i="17" s="1"/>
  <c r="I103" i="93"/>
  <c r="I10" i="17" s="1"/>
  <c r="Q103" i="93"/>
  <c r="Q10" i="17" s="1"/>
  <c r="Y103" i="93"/>
  <c r="Y10" i="17" s="1"/>
  <c r="J103" i="93"/>
  <c r="J10" i="17" s="1"/>
  <c r="R103" i="93"/>
  <c r="R10" i="17" s="1"/>
  <c r="Z103" i="93"/>
  <c r="Z10" i="17" s="1"/>
  <c r="C103" i="93"/>
  <c r="C10" i="17" s="1"/>
  <c r="C118" i="93"/>
  <c r="B7" i="19"/>
  <c r="J72" i="93"/>
  <c r="J7" i="19" s="1"/>
  <c r="R72" i="93"/>
  <c r="R7" i="19" s="1"/>
  <c r="Z72" i="93"/>
  <c r="Z7" i="19" s="1"/>
  <c r="K72" i="93"/>
  <c r="K7" i="19" s="1"/>
  <c r="S72" i="93"/>
  <c r="S7" i="19" s="1"/>
  <c r="AA72" i="93"/>
  <c r="AA7" i="19" s="1"/>
  <c r="D72" i="93"/>
  <c r="D7" i="19" s="1"/>
  <c r="L72" i="93"/>
  <c r="L7" i="19" s="1"/>
  <c r="T72" i="93"/>
  <c r="T7" i="19" s="1"/>
  <c r="AB72" i="93"/>
  <c r="AB7" i="19" s="1"/>
  <c r="E72" i="93"/>
  <c r="E7" i="19" s="1"/>
  <c r="M72" i="93"/>
  <c r="M7" i="19" s="1"/>
  <c r="U72" i="93"/>
  <c r="U7" i="19" s="1"/>
  <c r="AC72" i="93"/>
  <c r="AC7" i="19" s="1"/>
  <c r="F72" i="93"/>
  <c r="F7" i="19" s="1"/>
  <c r="N72" i="93"/>
  <c r="N7" i="19" s="1"/>
  <c r="V72" i="93"/>
  <c r="V7" i="19" s="1"/>
  <c r="AD72" i="93"/>
  <c r="AD7" i="19" s="1"/>
  <c r="G72" i="93"/>
  <c r="G7" i="19" s="1"/>
  <c r="O72" i="93"/>
  <c r="O7" i="19" s="1"/>
  <c r="W72" i="93"/>
  <c r="W7" i="19" s="1"/>
  <c r="AE72" i="93"/>
  <c r="AE7" i="19" s="1"/>
  <c r="H72" i="93"/>
  <c r="H7" i="19" s="1"/>
  <c r="P72" i="93"/>
  <c r="P7" i="19" s="1"/>
  <c r="X72" i="93"/>
  <c r="X7" i="19" s="1"/>
  <c r="AF72" i="93"/>
  <c r="AF7" i="19" s="1"/>
  <c r="I72" i="93"/>
  <c r="I7" i="19" s="1"/>
  <c r="Q72" i="93"/>
  <c r="Q7" i="19" s="1"/>
  <c r="Y72" i="93"/>
  <c r="Y7" i="19" s="1"/>
  <c r="C72" i="93"/>
  <c r="C7" i="19" s="1"/>
  <c r="B14" i="19"/>
  <c r="G79" i="93"/>
  <c r="G14" i="19" s="1"/>
  <c r="O79" i="93"/>
  <c r="O14" i="19" s="1"/>
  <c r="W79" i="93"/>
  <c r="W14" i="19" s="1"/>
  <c r="AE79" i="93"/>
  <c r="AE14" i="19" s="1"/>
  <c r="H79" i="93"/>
  <c r="H14" i="19" s="1"/>
  <c r="P79" i="93"/>
  <c r="P14" i="19" s="1"/>
  <c r="X79" i="93"/>
  <c r="X14" i="19" s="1"/>
  <c r="AF79" i="93"/>
  <c r="AF14" i="19" s="1"/>
  <c r="I79" i="93"/>
  <c r="I14" i="19" s="1"/>
  <c r="Q79" i="93"/>
  <c r="Q14" i="19" s="1"/>
  <c r="Y79" i="93"/>
  <c r="Y14" i="19" s="1"/>
  <c r="J79" i="93"/>
  <c r="J14" i="19" s="1"/>
  <c r="R79" i="93"/>
  <c r="R14" i="19" s="1"/>
  <c r="Z79" i="93"/>
  <c r="Z14" i="19" s="1"/>
  <c r="K79" i="93"/>
  <c r="K14" i="19" s="1"/>
  <c r="S79" i="93"/>
  <c r="S14" i="19" s="1"/>
  <c r="AA79" i="93"/>
  <c r="AA14" i="19" s="1"/>
  <c r="D79" i="93"/>
  <c r="D14" i="19" s="1"/>
  <c r="L79" i="93"/>
  <c r="L14" i="19" s="1"/>
  <c r="T79" i="93"/>
  <c r="T14" i="19" s="1"/>
  <c r="AB79" i="93"/>
  <c r="AB14" i="19" s="1"/>
  <c r="E79" i="93"/>
  <c r="E14" i="19" s="1"/>
  <c r="M79" i="93"/>
  <c r="M14" i="19" s="1"/>
  <c r="U79" i="93"/>
  <c r="U14" i="19" s="1"/>
  <c r="AC79" i="93"/>
  <c r="AC14" i="19" s="1"/>
  <c r="F79" i="93"/>
  <c r="F14" i="19" s="1"/>
  <c r="N79" i="93"/>
  <c r="N14" i="19" s="1"/>
  <c r="V79" i="93"/>
  <c r="V14" i="19" s="1"/>
  <c r="AD79" i="93"/>
  <c r="AD14" i="19" s="1"/>
  <c r="C79" i="93"/>
  <c r="C14" i="19" s="1"/>
  <c r="E25" i="97"/>
  <c r="B6" i="17"/>
  <c r="G99" i="93"/>
  <c r="G6" i="17" s="1"/>
  <c r="O99" i="93"/>
  <c r="O6" i="17" s="1"/>
  <c r="W99" i="93"/>
  <c r="W6" i="17" s="1"/>
  <c r="AE99" i="93"/>
  <c r="AE6" i="17" s="1"/>
  <c r="H99" i="93"/>
  <c r="H6" i="17" s="1"/>
  <c r="P99" i="93"/>
  <c r="P6" i="17" s="1"/>
  <c r="X99" i="93"/>
  <c r="X6" i="17" s="1"/>
  <c r="AF99" i="93"/>
  <c r="AF6" i="17" s="1"/>
  <c r="I99" i="93"/>
  <c r="I6" i="17" s="1"/>
  <c r="Q99" i="93"/>
  <c r="Q6" i="17" s="1"/>
  <c r="Y99" i="93"/>
  <c r="Y6" i="17" s="1"/>
  <c r="J99" i="93"/>
  <c r="J6" i="17" s="1"/>
  <c r="R99" i="93"/>
  <c r="R6" i="17" s="1"/>
  <c r="Z99" i="93"/>
  <c r="Z6" i="17" s="1"/>
  <c r="K99" i="93"/>
  <c r="K6" i="17" s="1"/>
  <c r="S99" i="93"/>
  <c r="S6" i="17" s="1"/>
  <c r="AA99" i="93"/>
  <c r="AA6" i="17" s="1"/>
  <c r="D99" i="93"/>
  <c r="D6" i="17" s="1"/>
  <c r="L99" i="93"/>
  <c r="L6" i="17" s="1"/>
  <c r="T99" i="93"/>
  <c r="T6" i="17" s="1"/>
  <c r="AB99" i="93"/>
  <c r="AB6" i="17" s="1"/>
  <c r="E99" i="93"/>
  <c r="E6" i="17" s="1"/>
  <c r="M99" i="93"/>
  <c r="M6" i="17" s="1"/>
  <c r="U99" i="93"/>
  <c r="U6" i="17" s="1"/>
  <c r="AC99" i="93"/>
  <c r="AC6" i="17" s="1"/>
  <c r="F99" i="93"/>
  <c r="F6" i="17" s="1"/>
  <c r="N99" i="93"/>
  <c r="N6" i="17" s="1"/>
  <c r="V99" i="93"/>
  <c r="V6" i="17" s="1"/>
  <c r="AD99" i="93"/>
  <c r="AD6" i="17" s="1"/>
  <c r="C99" i="93"/>
  <c r="C6" i="17" s="1"/>
  <c r="B13" i="17"/>
  <c r="D106" i="93"/>
  <c r="D13" i="17" s="1"/>
  <c r="L106" i="93"/>
  <c r="L13" i="17" s="1"/>
  <c r="T106" i="93"/>
  <c r="T13" i="17" s="1"/>
  <c r="AB106" i="93"/>
  <c r="AB13" i="17" s="1"/>
  <c r="E106" i="93"/>
  <c r="E13" i="17" s="1"/>
  <c r="M106" i="93"/>
  <c r="M13" i="17" s="1"/>
  <c r="U106" i="93"/>
  <c r="U13" i="17" s="1"/>
  <c r="AC106" i="93"/>
  <c r="AC13" i="17" s="1"/>
  <c r="F106" i="93"/>
  <c r="F13" i="17" s="1"/>
  <c r="N106" i="93"/>
  <c r="N13" i="17" s="1"/>
  <c r="V106" i="93"/>
  <c r="V13" i="17" s="1"/>
  <c r="AD106" i="93"/>
  <c r="AD13" i="17" s="1"/>
  <c r="G106" i="93"/>
  <c r="G13" i="17" s="1"/>
  <c r="O106" i="93"/>
  <c r="O13" i="17" s="1"/>
  <c r="W106" i="93"/>
  <c r="W13" i="17" s="1"/>
  <c r="AE106" i="93"/>
  <c r="AE13" i="17" s="1"/>
  <c r="H106" i="93"/>
  <c r="H13" i="17" s="1"/>
  <c r="P106" i="93"/>
  <c r="P13" i="17" s="1"/>
  <c r="X106" i="93"/>
  <c r="X13" i="17" s="1"/>
  <c r="AF106" i="93"/>
  <c r="AF13" i="17" s="1"/>
  <c r="I106" i="93"/>
  <c r="I13" i="17" s="1"/>
  <c r="Q106" i="93"/>
  <c r="Q13" i="17" s="1"/>
  <c r="Y106" i="93"/>
  <c r="Y13" i="17" s="1"/>
  <c r="J106" i="93"/>
  <c r="J13" i="17" s="1"/>
  <c r="R106" i="93"/>
  <c r="R13" i="17" s="1"/>
  <c r="Z106" i="93"/>
  <c r="Z13" i="17" s="1"/>
  <c r="K106" i="93"/>
  <c r="K13" i="17" s="1"/>
  <c r="S106" i="93"/>
  <c r="S13" i="17" s="1"/>
  <c r="AA106" i="93"/>
  <c r="AA13" i="17" s="1"/>
  <c r="C106" i="93"/>
  <c r="C13" i="17" s="1"/>
  <c r="F68" i="93"/>
  <c r="N68" i="93"/>
  <c r="V68" i="93"/>
  <c r="AD68" i="93"/>
  <c r="G68" i="93"/>
  <c r="O68" i="93"/>
  <c r="W68" i="93"/>
  <c r="AE68" i="93"/>
  <c r="H68" i="93"/>
  <c r="P68" i="93"/>
  <c r="X68" i="93"/>
  <c r="AF68" i="93"/>
  <c r="I68" i="93"/>
  <c r="Q68" i="93"/>
  <c r="Y68" i="93"/>
  <c r="J68" i="93"/>
  <c r="R68" i="93"/>
  <c r="Z68" i="93"/>
  <c r="K68" i="93"/>
  <c r="S68" i="93"/>
  <c r="AA68" i="93"/>
  <c r="D68" i="93"/>
  <c r="L68" i="93"/>
  <c r="T68" i="93"/>
  <c r="AB68" i="93"/>
  <c r="E68" i="93"/>
  <c r="M68" i="93"/>
  <c r="U68" i="93"/>
  <c r="AC68" i="93"/>
  <c r="C68" i="93"/>
  <c r="B18" i="19"/>
  <c r="K83" i="93"/>
  <c r="K18" i="19" s="1"/>
  <c r="S83" i="93"/>
  <c r="S18" i="19" s="1"/>
  <c r="AA83" i="93"/>
  <c r="AA18" i="19" s="1"/>
  <c r="D83" i="93"/>
  <c r="D18" i="19" s="1"/>
  <c r="L83" i="93"/>
  <c r="L18" i="19" s="1"/>
  <c r="T83" i="93"/>
  <c r="T18" i="19" s="1"/>
  <c r="AB83" i="93"/>
  <c r="AB18" i="19" s="1"/>
  <c r="E83" i="93"/>
  <c r="E18" i="19" s="1"/>
  <c r="M83" i="93"/>
  <c r="M18" i="19" s="1"/>
  <c r="U83" i="93"/>
  <c r="U18" i="19" s="1"/>
  <c r="AC83" i="93"/>
  <c r="AC18" i="19" s="1"/>
  <c r="F83" i="93"/>
  <c r="F18" i="19" s="1"/>
  <c r="N83" i="93"/>
  <c r="N18" i="19" s="1"/>
  <c r="G83" i="93"/>
  <c r="G18" i="19" s="1"/>
  <c r="O83" i="93"/>
  <c r="O18" i="19" s="1"/>
  <c r="W83" i="93"/>
  <c r="W18" i="19" s="1"/>
  <c r="AE83" i="93"/>
  <c r="AE18" i="19" s="1"/>
  <c r="I83" i="93"/>
  <c r="I18" i="19" s="1"/>
  <c r="Q83" i="93"/>
  <c r="Q18" i="19" s="1"/>
  <c r="Y83" i="93"/>
  <c r="Y18" i="19" s="1"/>
  <c r="J83" i="93"/>
  <c r="J18" i="19" s="1"/>
  <c r="R83" i="93"/>
  <c r="R18" i="19" s="1"/>
  <c r="Z83" i="93"/>
  <c r="Z18" i="19" s="1"/>
  <c r="AD83" i="93"/>
  <c r="AD18" i="19" s="1"/>
  <c r="AF83" i="93"/>
  <c r="AF18" i="19" s="1"/>
  <c r="H83" i="93"/>
  <c r="H18" i="19" s="1"/>
  <c r="P83" i="93"/>
  <c r="P18" i="19" s="1"/>
  <c r="C83" i="93"/>
  <c r="C18" i="19" s="1"/>
  <c r="V83" i="93"/>
  <c r="V18" i="19" s="1"/>
  <c r="X83" i="93"/>
  <c r="X18" i="19" s="1"/>
  <c r="B4" i="18"/>
  <c r="E125" i="93"/>
  <c r="E4" i="18" s="1"/>
  <c r="M125" i="93"/>
  <c r="M4" i="18" s="1"/>
  <c r="U125" i="93"/>
  <c r="U4" i="18" s="1"/>
  <c r="AC125" i="93"/>
  <c r="AC4" i="18" s="1"/>
  <c r="F125" i="93"/>
  <c r="F4" i="18" s="1"/>
  <c r="N125" i="93"/>
  <c r="N4" i="18" s="1"/>
  <c r="V125" i="93"/>
  <c r="V4" i="18" s="1"/>
  <c r="AD125" i="93"/>
  <c r="AD4" i="18" s="1"/>
  <c r="G125" i="93"/>
  <c r="G4" i="18" s="1"/>
  <c r="O125" i="93"/>
  <c r="O4" i="18" s="1"/>
  <c r="W125" i="93"/>
  <c r="W4" i="18" s="1"/>
  <c r="AE125" i="93"/>
  <c r="AE4" i="18" s="1"/>
  <c r="H125" i="93"/>
  <c r="H4" i="18" s="1"/>
  <c r="P125" i="93"/>
  <c r="P4" i="18" s="1"/>
  <c r="X125" i="93"/>
  <c r="X4" i="18" s="1"/>
  <c r="AF125" i="93"/>
  <c r="AF4" i="18" s="1"/>
  <c r="I125" i="93"/>
  <c r="I4" i="18" s="1"/>
  <c r="Q125" i="93"/>
  <c r="Q4" i="18" s="1"/>
  <c r="Y125" i="93"/>
  <c r="Y4" i="18" s="1"/>
  <c r="J125" i="93"/>
  <c r="J4" i="18" s="1"/>
  <c r="R125" i="93"/>
  <c r="R4" i="18" s="1"/>
  <c r="Z125" i="93"/>
  <c r="Z4" i="18" s="1"/>
  <c r="K125" i="93"/>
  <c r="K4" i="18" s="1"/>
  <c r="S125" i="93"/>
  <c r="S4" i="18" s="1"/>
  <c r="AA125" i="93"/>
  <c r="AA4" i="18" s="1"/>
  <c r="D125" i="93"/>
  <c r="D4" i="18" s="1"/>
  <c r="L125" i="93"/>
  <c r="L4" i="18" s="1"/>
  <c r="T125" i="93"/>
  <c r="T4" i="18" s="1"/>
  <c r="AB125" i="93"/>
  <c r="AB4" i="18" s="1"/>
  <c r="C125" i="93"/>
  <c r="C4" i="18" s="1"/>
  <c r="B2" i="18"/>
  <c r="F123" i="93"/>
  <c r="F2" i="18" s="1"/>
  <c r="N123" i="93"/>
  <c r="N2" i="18" s="1"/>
  <c r="G123" i="93"/>
  <c r="G2" i="18" s="1"/>
  <c r="O123" i="93"/>
  <c r="O2" i="18" s="1"/>
  <c r="H123" i="93"/>
  <c r="H2" i="18" s="1"/>
  <c r="P123" i="93"/>
  <c r="P2" i="18" s="1"/>
  <c r="I123" i="93"/>
  <c r="I2" i="18" s="1"/>
  <c r="Q123" i="93"/>
  <c r="Q2" i="18" s="1"/>
  <c r="J123" i="93"/>
  <c r="J2" i="18" s="1"/>
  <c r="K123" i="93"/>
  <c r="K2" i="18" s="1"/>
  <c r="S123" i="93"/>
  <c r="S2" i="18" s="1"/>
  <c r="D123" i="93"/>
  <c r="D2" i="18" s="1"/>
  <c r="L123" i="93"/>
  <c r="L2" i="18" s="1"/>
  <c r="E123" i="93"/>
  <c r="E2" i="18" s="1"/>
  <c r="M123" i="93"/>
  <c r="M2" i="18" s="1"/>
  <c r="W123" i="93"/>
  <c r="W2" i="18" s="1"/>
  <c r="AE123" i="93"/>
  <c r="AE2" i="18" s="1"/>
  <c r="X123" i="93"/>
  <c r="X2" i="18" s="1"/>
  <c r="AF123" i="93"/>
  <c r="AF2" i="18" s="1"/>
  <c r="Y123" i="93"/>
  <c r="Y2" i="18" s="1"/>
  <c r="Z123" i="93"/>
  <c r="Z2" i="18" s="1"/>
  <c r="R123" i="93"/>
  <c r="R2" i="18" s="1"/>
  <c r="AA123" i="93"/>
  <c r="AA2" i="18" s="1"/>
  <c r="T123" i="93"/>
  <c r="T2" i="18" s="1"/>
  <c r="AB123" i="93"/>
  <c r="AB2" i="18" s="1"/>
  <c r="U123" i="93"/>
  <c r="U2" i="18" s="1"/>
  <c r="AC123" i="93"/>
  <c r="AC2" i="18" s="1"/>
  <c r="V123" i="93"/>
  <c r="V2" i="18" s="1"/>
  <c r="AD123" i="93"/>
  <c r="AD2" i="18" s="1"/>
  <c r="C123" i="93"/>
  <c r="C2" i="18" s="1"/>
  <c r="B17" i="17"/>
  <c r="H110" i="93"/>
  <c r="H17" i="17" s="1"/>
  <c r="P110" i="93"/>
  <c r="P17" i="17" s="1"/>
  <c r="X110" i="93"/>
  <c r="X17" i="17" s="1"/>
  <c r="AF110" i="93"/>
  <c r="AF17" i="17" s="1"/>
  <c r="I110" i="93"/>
  <c r="I17" i="17" s="1"/>
  <c r="Q110" i="93"/>
  <c r="Q17" i="17" s="1"/>
  <c r="Y110" i="93"/>
  <c r="Y17" i="17" s="1"/>
  <c r="J110" i="93"/>
  <c r="J17" i="17" s="1"/>
  <c r="R110" i="93"/>
  <c r="R17" i="17" s="1"/>
  <c r="Z110" i="93"/>
  <c r="Z17" i="17" s="1"/>
  <c r="K110" i="93"/>
  <c r="K17" i="17" s="1"/>
  <c r="S110" i="93"/>
  <c r="S17" i="17" s="1"/>
  <c r="AA110" i="93"/>
  <c r="AA17" i="17" s="1"/>
  <c r="D110" i="93"/>
  <c r="D17" i="17" s="1"/>
  <c r="L110" i="93"/>
  <c r="L17" i="17" s="1"/>
  <c r="T110" i="93"/>
  <c r="T17" i="17" s="1"/>
  <c r="AB110" i="93"/>
  <c r="AB17" i="17" s="1"/>
  <c r="E110" i="93"/>
  <c r="E17" i="17" s="1"/>
  <c r="M110" i="93"/>
  <c r="M17" i="17" s="1"/>
  <c r="U110" i="93"/>
  <c r="U17" i="17" s="1"/>
  <c r="AC110" i="93"/>
  <c r="AC17" i="17" s="1"/>
  <c r="F110" i="93"/>
  <c r="F17" i="17" s="1"/>
  <c r="N110" i="93"/>
  <c r="N17" i="17" s="1"/>
  <c r="V110" i="93"/>
  <c r="V17" i="17" s="1"/>
  <c r="AD110" i="93"/>
  <c r="AD17" i="17" s="1"/>
  <c r="G110" i="93"/>
  <c r="G17" i="17" s="1"/>
  <c r="O110" i="93"/>
  <c r="O17" i="17" s="1"/>
  <c r="W110" i="93"/>
  <c r="W17" i="17" s="1"/>
  <c r="AE110" i="93"/>
  <c r="AE17" i="17" s="1"/>
  <c r="C110" i="93"/>
  <c r="C17" i="17" s="1"/>
  <c r="D117" i="93"/>
  <c r="L117" i="93"/>
  <c r="T117" i="93"/>
  <c r="AB117" i="93"/>
  <c r="E117" i="93"/>
  <c r="M117" i="93"/>
  <c r="U117" i="93"/>
  <c r="AC117" i="93"/>
  <c r="F117" i="93"/>
  <c r="N117" i="93"/>
  <c r="V117" i="93"/>
  <c r="AD117" i="93"/>
  <c r="G117" i="93"/>
  <c r="O117" i="93"/>
  <c r="W117" i="93"/>
  <c r="AE117" i="93"/>
  <c r="H117" i="93"/>
  <c r="P117" i="93"/>
  <c r="X117" i="93"/>
  <c r="AF117" i="93"/>
  <c r="C117" i="93"/>
  <c r="I117" i="93"/>
  <c r="Q117" i="93"/>
  <c r="Y117" i="93"/>
  <c r="J117" i="93"/>
  <c r="R117" i="93"/>
  <c r="Z117" i="93"/>
  <c r="K117" i="93"/>
  <c r="S117" i="93"/>
  <c r="AA117" i="93"/>
  <c r="B6" i="19"/>
  <c r="G71" i="93"/>
  <c r="G6" i="19" s="1"/>
  <c r="O71" i="93"/>
  <c r="O6" i="19" s="1"/>
  <c r="W71" i="93"/>
  <c r="W6" i="19" s="1"/>
  <c r="AE71" i="93"/>
  <c r="AE6" i="19" s="1"/>
  <c r="H71" i="93"/>
  <c r="H6" i="19" s="1"/>
  <c r="P71" i="93"/>
  <c r="P6" i="19" s="1"/>
  <c r="X71" i="93"/>
  <c r="X6" i="19" s="1"/>
  <c r="AF71" i="93"/>
  <c r="AF6" i="19" s="1"/>
  <c r="I71" i="93"/>
  <c r="I6" i="19" s="1"/>
  <c r="Q71" i="93"/>
  <c r="Q6" i="19" s="1"/>
  <c r="Y71" i="93"/>
  <c r="Y6" i="19" s="1"/>
  <c r="J71" i="93"/>
  <c r="J6" i="19" s="1"/>
  <c r="R71" i="93"/>
  <c r="R6" i="19" s="1"/>
  <c r="Z71" i="93"/>
  <c r="Z6" i="19" s="1"/>
  <c r="K71" i="93"/>
  <c r="K6" i="19" s="1"/>
  <c r="S71" i="93"/>
  <c r="S6" i="19" s="1"/>
  <c r="AA71" i="93"/>
  <c r="AA6" i="19" s="1"/>
  <c r="D71" i="93"/>
  <c r="D6" i="19" s="1"/>
  <c r="L71" i="93"/>
  <c r="L6" i="19" s="1"/>
  <c r="T71" i="93"/>
  <c r="T6" i="19" s="1"/>
  <c r="AB71" i="93"/>
  <c r="AB6" i="19" s="1"/>
  <c r="E71" i="93"/>
  <c r="E6" i="19" s="1"/>
  <c r="M71" i="93"/>
  <c r="M6" i="19" s="1"/>
  <c r="U71" i="93"/>
  <c r="U6" i="19" s="1"/>
  <c r="AC71" i="93"/>
  <c r="AC6" i="19" s="1"/>
  <c r="F71" i="93"/>
  <c r="F6" i="19" s="1"/>
  <c r="N71" i="93"/>
  <c r="N6" i="19" s="1"/>
  <c r="V71" i="93"/>
  <c r="V6" i="19" s="1"/>
  <c r="AD71" i="93"/>
  <c r="AD6" i="19" s="1"/>
  <c r="C71" i="93"/>
  <c r="C6" i="19" s="1"/>
  <c r="B23" i="18"/>
  <c r="H144" i="93"/>
  <c r="H23" i="18" s="1"/>
  <c r="P144" i="93"/>
  <c r="P23" i="18" s="1"/>
  <c r="X144" i="93"/>
  <c r="X23" i="18" s="1"/>
  <c r="AF144" i="93"/>
  <c r="AF23" i="18" s="1"/>
  <c r="E144" i="93"/>
  <c r="E23" i="18" s="1"/>
  <c r="N144" i="93"/>
  <c r="N23" i="18" s="1"/>
  <c r="W144" i="93"/>
  <c r="W23" i="18" s="1"/>
  <c r="F144" i="93"/>
  <c r="F23" i="18" s="1"/>
  <c r="O144" i="93"/>
  <c r="O23" i="18" s="1"/>
  <c r="Y144" i="93"/>
  <c r="Y23" i="18" s="1"/>
  <c r="G144" i="93"/>
  <c r="G23" i="18" s="1"/>
  <c r="Q144" i="93"/>
  <c r="Q23" i="18" s="1"/>
  <c r="Z144" i="93"/>
  <c r="Z23" i="18" s="1"/>
  <c r="I144" i="93"/>
  <c r="I23" i="18" s="1"/>
  <c r="R144" i="93"/>
  <c r="R23" i="18" s="1"/>
  <c r="AA144" i="93"/>
  <c r="AA23" i="18" s="1"/>
  <c r="J144" i="93"/>
  <c r="J23" i="18" s="1"/>
  <c r="S144" i="93"/>
  <c r="S23" i="18" s="1"/>
  <c r="AB144" i="93"/>
  <c r="AB23" i="18" s="1"/>
  <c r="C144" i="93"/>
  <c r="C23" i="18" s="1"/>
  <c r="K144" i="93"/>
  <c r="K23" i="18" s="1"/>
  <c r="T144" i="93"/>
  <c r="T23" i="18" s="1"/>
  <c r="AC144" i="93"/>
  <c r="AC23" i="18" s="1"/>
  <c r="L144" i="93"/>
  <c r="L23" i="18" s="1"/>
  <c r="U144" i="93"/>
  <c r="U23" i="18" s="1"/>
  <c r="AD144" i="93"/>
  <c r="AD23" i="18" s="1"/>
  <c r="D144" i="93"/>
  <c r="D23" i="18" s="1"/>
  <c r="M144" i="93"/>
  <c r="M23" i="18" s="1"/>
  <c r="V144" i="93"/>
  <c r="V23" i="18" s="1"/>
  <c r="AE144" i="93"/>
  <c r="AE23" i="18" s="1"/>
  <c r="B5" i="17"/>
  <c r="D98" i="93"/>
  <c r="D5" i="17" s="1"/>
  <c r="L98" i="93"/>
  <c r="L5" i="17" s="1"/>
  <c r="T98" i="93"/>
  <c r="T5" i="17" s="1"/>
  <c r="AB98" i="93"/>
  <c r="AB5" i="17" s="1"/>
  <c r="E98" i="93"/>
  <c r="E5" i="17" s="1"/>
  <c r="M98" i="93"/>
  <c r="M5" i="17" s="1"/>
  <c r="U98" i="93"/>
  <c r="U5" i="17" s="1"/>
  <c r="AC98" i="93"/>
  <c r="AC5" i="17" s="1"/>
  <c r="F98" i="93"/>
  <c r="F5" i="17" s="1"/>
  <c r="N98" i="93"/>
  <c r="N5" i="17" s="1"/>
  <c r="V98" i="93"/>
  <c r="V5" i="17" s="1"/>
  <c r="AD98" i="93"/>
  <c r="AD5" i="17" s="1"/>
  <c r="G98" i="93"/>
  <c r="G5" i="17" s="1"/>
  <c r="O98" i="93"/>
  <c r="O5" i="17" s="1"/>
  <c r="W98" i="93"/>
  <c r="W5" i="17" s="1"/>
  <c r="AE98" i="93"/>
  <c r="AE5" i="17" s="1"/>
  <c r="H98" i="93"/>
  <c r="H5" i="17" s="1"/>
  <c r="P98" i="93"/>
  <c r="P5" i="17" s="1"/>
  <c r="X98" i="93"/>
  <c r="X5" i="17" s="1"/>
  <c r="AF98" i="93"/>
  <c r="AF5" i="17" s="1"/>
  <c r="I98" i="93"/>
  <c r="I5" i="17" s="1"/>
  <c r="Q98" i="93"/>
  <c r="Q5" i="17" s="1"/>
  <c r="Y98" i="93"/>
  <c r="Y5" i="17" s="1"/>
  <c r="J98" i="93"/>
  <c r="J5" i="17" s="1"/>
  <c r="R98" i="93"/>
  <c r="R5" i="17" s="1"/>
  <c r="Z98" i="93"/>
  <c r="Z5" i="17" s="1"/>
  <c r="K98" i="93"/>
  <c r="K5" i="17" s="1"/>
  <c r="S98" i="93"/>
  <c r="S5" i="17" s="1"/>
  <c r="AA98" i="93"/>
  <c r="AA5" i="17" s="1"/>
  <c r="C98" i="93"/>
  <c r="C5" i="17" s="1"/>
  <c r="B20" i="17"/>
  <c r="I113" i="93"/>
  <c r="I20" i="17" s="1"/>
  <c r="Q113" i="93"/>
  <c r="Q20" i="17" s="1"/>
  <c r="Y113" i="93"/>
  <c r="Y20" i="17" s="1"/>
  <c r="J113" i="93"/>
  <c r="J20" i="17" s="1"/>
  <c r="R113" i="93"/>
  <c r="R20" i="17" s="1"/>
  <c r="K113" i="93"/>
  <c r="K20" i="17" s="1"/>
  <c r="S113" i="93"/>
  <c r="S20" i="17" s="1"/>
  <c r="D113" i="93"/>
  <c r="D20" i="17" s="1"/>
  <c r="L113" i="93"/>
  <c r="L20" i="17" s="1"/>
  <c r="E113" i="93"/>
  <c r="E20" i="17" s="1"/>
  <c r="M113" i="93"/>
  <c r="M20" i="17" s="1"/>
  <c r="U113" i="93"/>
  <c r="U20" i="17" s="1"/>
  <c r="AC113" i="93"/>
  <c r="AC20" i="17" s="1"/>
  <c r="F113" i="93"/>
  <c r="F20" i="17" s="1"/>
  <c r="N113" i="93"/>
  <c r="N20" i="17" s="1"/>
  <c r="G113" i="93"/>
  <c r="G20" i="17" s="1"/>
  <c r="O113" i="93"/>
  <c r="O20" i="17" s="1"/>
  <c r="W113" i="93"/>
  <c r="W20" i="17" s="1"/>
  <c r="H113" i="93"/>
  <c r="H20" i="17" s="1"/>
  <c r="P113" i="93"/>
  <c r="P20" i="17" s="1"/>
  <c r="AA113" i="93"/>
  <c r="AA20" i="17" s="1"/>
  <c r="C113" i="93"/>
  <c r="C20" i="17" s="1"/>
  <c r="AB113" i="93"/>
  <c r="AB20" i="17" s="1"/>
  <c r="AD113" i="93"/>
  <c r="AD20" i="17" s="1"/>
  <c r="AE113" i="93"/>
  <c r="AE20" i="17" s="1"/>
  <c r="T113" i="93"/>
  <c r="T20" i="17" s="1"/>
  <c r="AF113" i="93"/>
  <c r="AF20" i="17" s="1"/>
  <c r="V113" i="93"/>
  <c r="V20" i="17" s="1"/>
  <c r="X113" i="93"/>
  <c r="X20" i="17" s="1"/>
  <c r="Z113" i="93"/>
  <c r="Z20" i="17" s="1"/>
  <c r="B10" i="19"/>
  <c r="K75" i="93"/>
  <c r="K10" i="19" s="1"/>
  <c r="S75" i="93"/>
  <c r="S10" i="19" s="1"/>
  <c r="AA75" i="93"/>
  <c r="AA10" i="19" s="1"/>
  <c r="D75" i="93"/>
  <c r="D10" i="19" s="1"/>
  <c r="L75" i="93"/>
  <c r="L10" i="19" s="1"/>
  <c r="T75" i="93"/>
  <c r="T10" i="19" s="1"/>
  <c r="AB75" i="93"/>
  <c r="AB10" i="19" s="1"/>
  <c r="E75" i="93"/>
  <c r="E10" i="19" s="1"/>
  <c r="M75" i="93"/>
  <c r="M10" i="19" s="1"/>
  <c r="U75" i="93"/>
  <c r="U10" i="19" s="1"/>
  <c r="AC75" i="93"/>
  <c r="AC10" i="19" s="1"/>
  <c r="F75" i="93"/>
  <c r="F10" i="19" s="1"/>
  <c r="N75" i="93"/>
  <c r="N10" i="19" s="1"/>
  <c r="V75" i="93"/>
  <c r="V10" i="19" s="1"/>
  <c r="AD75" i="93"/>
  <c r="AD10" i="19" s="1"/>
  <c r="G75" i="93"/>
  <c r="G10" i="19" s="1"/>
  <c r="O75" i="93"/>
  <c r="O10" i="19" s="1"/>
  <c r="W75" i="93"/>
  <c r="W10" i="19" s="1"/>
  <c r="AE75" i="93"/>
  <c r="AE10" i="19" s="1"/>
  <c r="H75" i="93"/>
  <c r="H10" i="19" s="1"/>
  <c r="P75" i="93"/>
  <c r="P10" i="19" s="1"/>
  <c r="X75" i="93"/>
  <c r="X10" i="19" s="1"/>
  <c r="AF75" i="93"/>
  <c r="AF10" i="19" s="1"/>
  <c r="I75" i="93"/>
  <c r="I10" i="19" s="1"/>
  <c r="Q75" i="93"/>
  <c r="Q10" i="19" s="1"/>
  <c r="Y75" i="93"/>
  <c r="Y10" i="19" s="1"/>
  <c r="J75" i="93"/>
  <c r="J10" i="19" s="1"/>
  <c r="R75" i="93"/>
  <c r="R10" i="19" s="1"/>
  <c r="Z75" i="93"/>
  <c r="Z10" i="19" s="1"/>
  <c r="C75" i="93"/>
  <c r="C10" i="19" s="1"/>
  <c r="E39" i="93"/>
  <c r="E2" i="16" s="1"/>
  <c r="M39" i="93"/>
  <c r="M2" i="16" s="1"/>
  <c r="U39" i="93"/>
  <c r="U2" i="16" s="1"/>
  <c r="AC39" i="93"/>
  <c r="AC2" i="16" s="1"/>
  <c r="F39" i="93"/>
  <c r="F2" i="16" s="1"/>
  <c r="N39" i="93"/>
  <c r="N2" i="16" s="1"/>
  <c r="V39" i="93"/>
  <c r="V2" i="16" s="1"/>
  <c r="AD39" i="93"/>
  <c r="AD2" i="16" s="1"/>
  <c r="G39" i="93"/>
  <c r="G2" i="16" s="1"/>
  <c r="O39" i="93"/>
  <c r="O2" i="16" s="1"/>
  <c r="W39" i="93"/>
  <c r="W2" i="16" s="1"/>
  <c r="AE39" i="93"/>
  <c r="AE2" i="16" s="1"/>
  <c r="H39" i="93"/>
  <c r="H2" i="16" s="1"/>
  <c r="P39" i="93"/>
  <c r="P2" i="16" s="1"/>
  <c r="X39" i="93"/>
  <c r="X2" i="16" s="1"/>
  <c r="AF39" i="93"/>
  <c r="AF2" i="16" s="1"/>
  <c r="I39" i="93"/>
  <c r="I2" i="16" s="1"/>
  <c r="Q39" i="93"/>
  <c r="Q2" i="16" s="1"/>
  <c r="Y39" i="93"/>
  <c r="Y2" i="16" s="1"/>
  <c r="J39" i="93"/>
  <c r="J2" i="16" s="1"/>
  <c r="R39" i="93"/>
  <c r="R2" i="16" s="1"/>
  <c r="Z39" i="93"/>
  <c r="Z2" i="16" s="1"/>
  <c r="C39" i="93"/>
  <c r="C2" i="16" s="1"/>
  <c r="K39" i="93"/>
  <c r="K2" i="16" s="1"/>
  <c r="S39" i="93"/>
  <c r="S2" i="16" s="1"/>
  <c r="AA39" i="93"/>
  <c r="AA2" i="16" s="1"/>
  <c r="D39" i="93"/>
  <c r="D2" i="16" s="1"/>
  <c r="L39" i="93"/>
  <c r="L2" i="16" s="1"/>
  <c r="T39" i="93"/>
  <c r="T2" i="16" s="1"/>
  <c r="AB39" i="93"/>
  <c r="AB2" i="16" s="1"/>
  <c r="B2" i="94"/>
  <c r="B2" i="16" s="1"/>
  <c r="B3" i="94"/>
  <c r="B19" i="18"/>
  <c r="J140" i="93"/>
  <c r="J19" i="18" s="1"/>
  <c r="R140" i="93"/>
  <c r="R19" i="18" s="1"/>
  <c r="Z140" i="93"/>
  <c r="Z19" i="18" s="1"/>
  <c r="K140" i="93"/>
  <c r="K19" i="18" s="1"/>
  <c r="S140" i="93"/>
  <c r="S19" i="18" s="1"/>
  <c r="AA140" i="93"/>
  <c r="AA19" i="18" s="1"/>
  <c r="D140" i="93"/>
  <c r="D19" i="18" s="1"/>
  <c r="L140" i="93"/>
  <c r="L19" i="18" s="1"/>
  <c r="T140" i="93"/>
  <c r="T19" i="18" s="1"/>
  <c r="AB140" i="93"/>
  <c r="AB19" i="18" s="1"/>
  <c r="E140" i="93"/>
  <c r="E19" i="18" s="1"/>
  <c r="M140" i="93"/>
  <c r="M19" i="18" s="1"/>
  <c r="U140" i="93"/>
  <c r="U19" i="18" s="1"/>
  <c r="AC140" i="93"/>
  <c r="AC19" i="18" s="1"/>
  <c r="F140" i="93"/>
  <c r="F19" i="18" s="1"/>
  <c r="N140" i="93"/>
  <c r="N19" i="18" s="1"/>
  <c r="V140" i="93"/>
  <c r="V19" i="18" s="1"/>
  <c r="AD140" i="93"/>
  <c r="AD19" i="18" s="1"/>
  <c r="G140" i="93"/>
  <c r="G19" i="18" s="1"/>
  <c r="O140" i="93"/>
  <c r="O19" i="18" s="1"/>
  <c r="W140" i="93"/>
  <c r="W19" i="18" s="1"/>
  <c r="AE140" i="93"/>
  <c r="AE19" i="18" s="1"/>
  <c r="H140" i="93"/>
  <c r="H19" i="18" s="1"/>
  <c r="P140" i="93"/>
  <c r="P19" i="18" s="1"/>
  <c r="X140" i="93"/>
  <c r="X19" i="18" s="1"/>
  <c r="AF140" i="93"/>
  <c r="AF19" i="18" s="1"/>
  <c r="I140" i="93"/>
  <c r="I19" i="18" s="1"/>
  <c r="Q140" i="93"/>
  <c r="Q19" i="18" s="1"/>
  <c r="Y140" i="93"/>
  <c r="Y19" i="18" s="1"/>
  <c r="C140" i="93"/>
  <c r="C19" i="18" s="1"/>
  <c r="B9" i="17"/>
  <c r="H102" i="93"/>
  <c r="H9" i="17" s="1"/>
  <c r="P102" i="93"/>
  <c r="P9" i="17" s="1"/>
  <c r="X102" i="93"/>
  <c r="X9" i="17" s="1"/>
  <c r="AF102" i="93"/>
  <c r="AF9" i="17" s="1"/>
  <c r="I102" i="93"/>
  <c r="I9" i="17" s="1"/>
  <c r="Q102" i="93"/>
  <c r="Q9" i="17" s="1"/>
  <c r="Y102" i="93"/>
  <c r="Y9" i="17" s="1"/>
  <c r="J102" i="93"/>
  <c r="J9" i="17" s="1"/>
  <c r="R102" i="93"/>
  <c r="R9" i="17" s="1"/>
  <c r="Z102" i="93"/>
  <c r="Z9" i="17" s="1"/>
  <c r="K102" i="93"/>
  <c r="K9" i="17" s="1"/>
  <c r="S102" i="93"/>
  <c r="S9" i="17" s="1"/>
  <c r="AA102" i="93"/>
  <c r="AA9" i="17" s="1"/>
  <c r="D102" i="93"/>
  <c r="D9" i="17" s="1"/>
  <c r="L102" i="93"/>
  <c r="L9" i="17" s="1"/>
  <c r="T102" i="93"/>
  <c r="T9" i="17" s="1"/>
  <c r="AB102" i="93"/>
  <c r="AB9" i="17" s="1"/>
  <c r="E102" i="93"/>
  <c r="E9" i="17" s="1"/>
  <c r="M102" i="93"/>
  <c r="M9" i="17" s="1"/>
  <c r="U102" i="93"/>
  <c r="U9" i="17" s="1"/>
  <c r="AC102" i="93"/>
  <c r="AC9" i="17" s="1"/>
  <c r="F102" i="93"/>
  <c r="F9" i="17" s="1"/>
  <c r="N102" i="93"/>
  <c r="N9" i="17" s="1"/>
  <c r="V102" i="93"/>
  <c r="V9" i="17" s="1"/>
  <c r="AD102" i="93"/>
  <c r="AD9" i="17" s="1"/>
  <c r="G102" i="93"/>
  <c r="G9" i="17" s="1"/>
  <c r="O102" i="93"/>
  <c r="O9" i="17" s="1"/>
  <c r="W102" i="93"/>
  <c r="W9" i="17" s="1"/>
  <c r="AE102" i="93"/>
  <c r="AE9" i="17" s="1"/>
  <c r="C102" i="93"/>
  <c r="C9" i="17" s="1"/>
  <c r="B16" i="17"/>
  <c r="E109" i="93"/>
  <c r="E16" i="17" s="1"/>
  <c r="M109" i="93"/>
  <c r="M16" i="17" s="1"/>
  <c r="U109" i="93"/>
  <c r="U16" i="17" s="1"/>
  <c r="AC109" i="93"/>
  <c r="AC16" i="17" s="1"/>
  <c r="F109" i="93"/>
  <c r="F16" i="17" s="1"/>
  <c r="N109" i="93"/>
  <c r="N16" i="17" s="1"/>
  <c r="V109" i="93"/>
  <c r="V16" i="17" s="1"/>
  <c r="AD109" i="93"/>
  <c r="AD16" i="17" s="1"/>
  <c r="G109" i="93"/>
  <c r="G16" i="17" s="1"/>
  <c r="O109" i="93"/>
  <c r="O16" i="17" s="1"/>
  <c r="W109" i="93"/>
  <c r="W16" i="17" s="1"/>
  <c r="AE109" i="93"/>
  <c r="AE16" i="17" s="1"/>
  <c r="H109" i="93"/>
  <c r="H16" i="17" s="1"/>
  <c r="P109" i="93"/>
  <c r="P16" i="17" s="1"/>
  <c r="X109" i="93"/>
  <c r="X16" i="17" s="1"/>
  <c r="AF109" i="93"/>
  <c r="AF16" i="17" s="1"/>
  <c r="I109" i="93"/>
  <c r="I16" i="17" s="1"/>
  <c r="Q109" i="93"/>
  <c r="Q16" i="17" s="1"/>
  <c r="Y109" i="93"/>
  <c r="Y16" i="17" s="1"/>
  <c r="J109" i="93"/>
  <c r="J16" i="17" s="1"/>
  <c r="R109" i="93"/>
  <c r="R16" i="17" s="1"/>
  <c r="Z109" i="93"/>
  <c r="Z16" i="17" s="1"/>
  <c r="K109" i="93"/>
  <c r="K16" i="17" s="1"/>
  <c r="S109" i="93"/>
  <c r="S16" i="17" s="1"/>
  <c r="AA109" i="93"/>
  <c r="AA16" i="17" s="1"/>
  <c r="D109" i="93"/>
  <c r="D16" i="17" s="1"/>
  <c r="L109" i="93"/>
  <c r="L16" i="17" s="1"/>
  <c r="T109" i="93"/>
  <c r="T16" i="17" s="1"/>
  <c r="AB109" i="93"/>
  <c r="AB16" i="17" s="1"/>
  <c r="C109" i="93"/>
  <c r="C16" i="17" s="1"/>
  <c r="B23" i="17"/>
  <c r="I116" i="93"/>
  <c r="I23" i="17" s="1"/>
  <c r="Q116" i="93"/>
  <c r="Q23" i="17" s="1"/>
  <c r="Y116" i="93"/>
  <c r="Y23" i="17" s="1"/>
  <c r="J116" i="93"/>
  <c r="J23" i="17" s="1"/>
  <c r="R116" i="93"/>
  <c r="R23" i="17" s="1"/>
  <c r="Z116" i="93"/>
  <c r="Z23" i="17" s="1"/>
  <c r="K116" i="93"/>
  <c r="K23" i="17" s="1"/>
  <c r="S116" i="93"/>
  <c r="S23" i="17" s="1"/>
  <c r="AA116" i="93"/>
  <c r="AA23" i="17" s="1"/>
  <c r="D116" i="93"/>
  <c r="D23" i="17" s="1"/>
  <c r="L116" i="93"/>
  <c r="L23" i="17" s="1"/>
  <c r="T116" i="93"/>
  <c r="T23" i="17" s="1"/>
  <c r="AB116" i="93"/>
  <c r="AB23" i="17" s="1"/>
  <c r="C116" i="93"/>
  <c r="C23" i="17" s="1"/>
  <c r="E116" i="93"/>
  <c r="E23" i="17" s="1"/>
  <c r="M116" i="93"/>
  <c r="M23" i="17" s="1"/>
  <c r="U116" i="93"/>
  <c r="U23" i="17" s="1"/>
  <c r="AC116" i="93"/>
  <c r="AC23" i="17" s="1"/>
  <c r="F116" i="93"/>
  <c r="F23" i="17" s="1"/>
  <c r="N116" i="93"/>
  <c r="N23" i="17" s="1"/>
  <c r="V116" i="93"/>
  <c r="V23" i="17" s="1"/>
  <c r="AD116" i="93"/>
  <c r="AD23" i="17" s="1"/>
  <c r="G116" i="93"/>
  <c r="G23" i="17" s="1"/>
  <c r="O116" i="93"/>
  <c r="O23" i="17" s="1"/>
  <c r="W116" i="93"/>
  <c r="W23" i="17" s="1"/>
  <c r="AE116" i="93"/>
  <c r="AE23" i="17" s="1"/>
  <c r="H116" i="93"/>
  <c r="H23" i="17" s="1"/>
  <c r="P116" i="93"/>
  <c r="P23" i="17" s="1"/>
  <c r="X116" i="93"/>
  <c r="X23" i="17" s="1"/>
  <c r="AF116" i="93"/>
  <c r="AF23" i="17" s="1"/>
  <c r="E25" i="15"/>
  <c r="D34" i="93"/>
  <c r="D118" i="93" s="1"/>
  <c r="B15" i="18"/>
  <c r="F136" i="93"/>
  <c r="F15" i="18" s="1"/>
  <c r="N136" i="93"/>
  <c r="N15" i="18" s="1"/>
  <c r="V136" i="93"/>
  <c r="V15" i="18" s="1"/>
  <c r="AD136" i="93"/>
  <c r="AD15" i="18" s="1"/>
  <c r="G136" i="93"/>
  <c r="G15" i="18" s="1"/>
  <c r="O136" i="93"/>
  <c r="O15" i="18" s="1"/>
  <c r="W136" i="93"/>
  <c r="W15" i="18" s="1"/>
  <c r="AE136" i="93"/>
  <c r="AE15" i="18" s="1"/>
  <c r="H136" i="93"/>
  <c r="H15" i="18" s="1"/>
  <c r="P136" i="93"/>
  <c r="P15" i="18" s="1"/>
  <c r="X136" i="93"/>
  <c r="X15" i="18" s="1"/>
  <c r="AF136" i="93"/>
  <c r="AF15" i="18" s="1"/>
  <c r="I136" i="93"/>
  <c r="I15" i="18" s="1"/>
  <c r="Q136" i="93"/>
  <c r="Q15" i="18" s="1"/>
  <c r="Y136" i="93"/>
  <c r="Y15" i="18" s="1"/>
  <c r="J136" i="93"/>
  <c r="J15" i="18" s="1"/>
  <c r="R136" i="93"/>
  <c r="R15" i="18" s="1"/>
  <c r="Z136" i="93"/>
  <c r="Z15" i="18" s="1"/>
  <c r="K136" i="93"/>
  <c r="K15" i="18" s="1"/>
  <c r="S136" i="93"/>
  <c r="S15" i="18" s="1"/>
  <c r="AA136" i="93"/>
  <c r="AA15" i="18" s="1"/>
  <c r="D136" i="93"/>
  <c r="D15" i="18" s="1"/>
  <c r="L136" i="93"/>
  <c r="L15" i="18" s="1"/>
  <c r="T136" i="93"/>
  <c r="T15" i="18" s="1"/>
  <c r="AB136" i="93"/>
  <c r="AB15" i="18" s="1"/>
  <c r="E136" i="93"/>
  <c r="E15" i="18" s="1"/>
  <c r="M136" i="93"/>
  <c r="M15" i="18" s="1"/>
  <c r="U136" i="93"/>
  <c r="U15" i="18" s="1"/>
  <c r="AC136" i="93"/>
  <c r="AC15" i="18" s="1"/>
  <c r="C136" i="93"/>
  <c r="C15" i="18" s="1"/>
  <c r="B22" i="18"/>
  <c r="K143" i="93"/>
  <c r="K22" i="18" s="1"/>
  <c r="D143" i="93"/>
  <c r="D22" i="18" s="1"/>
  <c r="L143" i="93"/>
  <c r="L22" i="18" s="1"/>
  <c r="T143" i="93"/>
  <c r="T22" i="18" s="1"/>
  <c r="AB143" i="93"/>
  <c r="AB22" i="18" s="1"/>
  <c r="E143" i="93"/>
  <c r="E22" i="18" s="1"/>
  <c r="M143" i="93"/>
  <c r="M22" i="18" s="1"/>
  <c r="U143" i="93"/>
  <c r="U22" i="18" s="1"/>
  <c r="AC143" i="93"/>
  <c r="AC22" i="18" s="1"/>
  <c r="F143" i="93"/>
  <c r="F22" i="18" s="1"/>
  <c r="G143" i="93"/>
  <c r="G22" i="18" s="1"/>
  <c r="O143" i="93"/>
  <c r="O22" i="18" s="1"/>
  <c r="W143" i="93"/>
  <c r="W22" i="18" s="1"/>
  <c r="AE143" i="93"/>
  <c r="AE22" i="18" s="1"/>
  <c r="I143" i="93"/>
  <c r="I22" i="18" s="1"/>
  <c r="Q143" i="93"/>
  <c r="Q22" i="18" s="1"/>
  <c r="J143" i="93"/>
  <c r="J22" i="18" s="1"/>
  <c r="R143" i="93"/>
  <c r="R22" i="18" s="1"/>
  <c r="Z143" i="93"/>
  <c r="Z22" i="18" s="1"/>
  <c r="S143" i="93"/>
  <c r="S22" i="18" s="1"/>
  <c r="V143" i="93"/>
  <c r="V22" i="18" s="1"/>
  <c r="X143" i="93"/>
  <c r="X22" i="18" s="1"/>
  <c r="Y143" i="93"/>
  <c r="Y22" i="18" s="1"/>
  <c r="C143" i="93"/>
  <c r="C22" i="18" s="1"/>
  <c r="AA143" i="93"/>
  <c r="AA22" i="18" s="1"/>
  <c r="H143" i="93"/>
  <c r="H22" i="18" s="1"/>
  <c r="AD143" i="93"/>
  <c r="AD22" i="18" s="1"/>
  <c r="N143" i="93"/>
  <c r="N22" i="18" s="1"/>
  <c r="AF143" i="93"/>
  <c r="AF22" i="18" s="1"/>
  <c r="P143" i="93"/>
  <c r="P22" i="18" s="1"/>
  <c r="B12" i="17"/>
  <c r="I105" i="93"/>
  <c r="I12" i="17" s="1"/>
  <c r="Q105" i="93"/>
  <c r="Q12" i="17" s="1"/>
  <c r="Y105" i="93"/>
  <c r="Y12" i="17" s="1"/>
  <c r="J105" i="93"/>
  <c r="J12" i="17" s="1"/>
  <c r="R105" i="93"/>
  <c r="R12" i="17" s="1"/>
  <c r="Z105" i="93"/>
  <c r="Z12" i="17" s="1"/>
  <c r="K105" i="93"/>
  <c r="K12" i="17" s="1"/>
  <c r="S105" i="93"/>
  <c r="S12" i="17" s="1"/>
  <c r="AA105" i="93"/>
  <c r="AA12" i="17" s="1"/>
  <c r="D105" i="93"/>
  <c r="D12" i="17" s="1"/>
  <c r="L105" i="93"/>
  <c r="L12" i="17" s="1"/>
  <c r="T105" i="93"/>
  <c r="T12" i="17" s="1"/>
  <c r="AB105" i="93"/>
  <c r="AB12" i="17" s="1"/>
  <c r="E105" i="93"/>
  <c r="E12" i="17" s="1"/>
  <c r="M105" i="93"/>
  <c r="M12" i="17" s="1"/>
  <c r="U105" i="93"/>
  <c r="U12" i="17" s="1"/>
  <c r="AC105" i="93"/>
  <c r="AC12" i="17" s="1"/>
  <c r="F105" i="93"/>
  <c r="F12" i="17" s="1"/>
  <c r="N105" i="93"/>
  <c r="N12" i="17" s="1"/>
  <c r="V105" i="93"/>
  <c r="V12" i="17" s="1"/>
  <c r="AD105" i="93"/>
  <c r="AD12" i="17" s="1"/>
  <c r="G105" i="93"/>
  <c r="G12" i="17" s="1"/>
  <c r="O105" i="93"/>
  <c r="O12" i="17" s="1"/>
  <c r="W105" i="93"/>
  <c r="W12" i="17" s="1"/>
  <c r="AE105" i="93"/>
  <c r="AE12" i="17" s="1"/>
  <c r="H105" i="93"/>
  <c r="H12" i="17" s="1"/>
  <c r="P105" i="93"/>
  <c r="P12" i="17" s="1"/>
  <c r="X105" i="93"/>
  <c r="X12" i="17" s="1"/>
  <c r="AF105" i="93"/>
  <c r="AF12" i="17" s="1"/>
  <c r="C105" i="93"/>
  <c r="C12" i="17" s="1"/>
  <c r="B2" i="17"/>
  <c r="K95" i="93"/>
  <c r="K2" i="17" s="1"/>
  <c r="S95" i="93"/>
  <c r="S2" i="17" s="1"/>
  <c r="AA95" i="93"/>
  <c r="AA2" i="17" s="1"/>
  <c r="D95" i="93"/>
  <c r="D2" i="17" s="1"/>
  <c r="L95" i="93"/>
  <c r="L2" i="17" s="1"/>
  <c r="T95" i="93"/>
  <c r="T2" i="17" s="1"/>
  <c r="AB95" i="93"/>
  <c r="AB2" i="17" s="1"/>
  <c r="E95" i="93"/>
  <c r="E2" i="17" s="1"/>
  <c r="M95" i="93"/>
  <c r="M2" i="17" s="1"/>
  <c r="U95" i="93"/>
  <c r="U2" i="17" s="1"/>
  <c r="AC95" i="93"/>
  <c r="AC2" i="17" s="1"/>
  <c r="F95" i="93"/>
  <c r="F2" i="17" s="1"/>
  <c r="N95" i="93"/>
  <c r="N2" i="17" s="1"/>
  <c r="V95" i="93"/>
  <c r="V2" i="17" s="1"/>
  <c r="AD95" i="93"/>
  <c r="AD2" i="17" s="1"/>
  <c r="G95" i="93"/>
  <c r="G2" i="17" s="1"/>
  <c r="O95" i="93"/>
  <c r="O2" i="17" s="1"/>
  <c r="W95" i="93"/>
  <c r="W2" i="17" s="1"/>
  <c r="AE95" i="93"/>
  <c r="AE2" i="17" s="1"/>
  <c r="H95" i="93"/>
  <c r="H2" i="17" s="1"/>
  <c r="P95" i="93"/>
  <c r="P2" i="17" s="1"/>
  <c r="X95" i="93"/>
  <c r="X2" i="17" s="1"/>
  <c r="AF95" i="93"/>
  <c r="AF2" i="17" s="1"/>
  <c r="I95" i="93"/>
  <c r="I2" i="17" s="1"/>
  <c r="Q95" i="93"/>
  <c r="Q2" i="17" s="1"/>
  <c r="Y95" i="93"/>
  <c r="Y2" i="17" s="1"/>
  <c r="J95" i="93"/>
  <c r="J2" i="17" s="1"/>
  <c r="R95" i="93"/>
  <c r="R2" i="17" s="1"/>
  <c r="Z95" i="93"/>
  <c r="Z2" i="17" s="1"/>
  <c r="C95" i="93"/>
  <c r="C2" i="17" s="1"/>
  <c r="C90" i="93"/>
  <c r="C25" i="19" s="1"/>
  <c r="B25" i="19"/>
  <c r="B11" i="18"/>
  <c r="J132" i="93"/>
  <c r="J11" i="18" s="1"/>
  <c r="R132" i="93"/>
  <c r="R11" i="18" s="1"/>
  <c r="Z132" i="93"/>
  <c r="Z11" i="18" s="1"/>
  <c r="K132" i="93"/>
  <c r="K11" i="18" s="1"/>
  <c r="S132" i="93"/>
  <c r="S11" i="18" s="1"/>
  <c r="AA132" i="93"/>
  <c r="AA11" i="18" s="1"/>
  <c r="D132" i="93"/>
  <c r="D11" i="18" s="1"/>
  <c r="L132" i="93"/>
  <c r="L11" i="18" s="1"/>
  <c r="T132" i="93"/>
  <c r="T11" i="18" s="1"/>
  <c r="AB132" i="93"/>
  <c r="AB11" i="18" s="1"/>
  <c r="E132" i="93"/>
  <c r="E11" i="18" s="1"/>
  <c r="M132" i="93"/>
  <c r="M11" i="18" s="1"/>
  <c r="U132" i="93"/>
  <c r="U11" i="18" s="1"/>
  <c r="AC132" i="93"/>
  <c r="AC11" i="18" s="1"/>
  <c r="F132" i="93"/>
  <c r="F11" i="18" s="1"/>
  <c r="N132" i="93"/>
  <c r="N11" i="18" s="1"/>
  <c r="V132" i="93"/>
  <c r="V11" i="18" s="1"/>
  <c r="AD132" i="93"/>
  <c r="AD11" i="18" s="1"/>
  <c r="G132" i="93"/>
  <c r="G11" i="18" s="1"/>
  <c r="O132" i="93"/>
  <c r="O11" i="18" s="1"/>
  <c r="W132" i="93"/>
  <c r="W11" i="18" s="1"/>
  <c r="AE132" i="93"/>
  <c r="AE11" i="18" s="1"/>
  <c r="H132" i="93"/>
  <c r="H11" i="18" s="1"/>
  <c r="P132" i="93"/>
  <c r="P11" i="18" s="1"/>
  <c r="X132" i="93"/>
  <c r="X11" i="18" s="1"/>
  <c r="AF132" i="93"/>
  <c r="AF11" i="18" s="1"/>
  <c r="I132" i="93"/>
  <c r="I11" i="18" s="1"/>
  <c r="Q132" i="93"/>
  <c r="Q11" i="18" s="1"/>
  <c r="Y132" i="93"/>
  <c r="Y11" i="18" s="1"/>
  <c r="C132" i="93"/>
  <c r="C11" i="18" s="1"/>
  <c r="B26" i="18"/>
  <c r="I147" i="93"/>
  <c r="I26" i="18" s="1"/>
  <c r="Q147" i="93"/>
  <c r="Q26" i="18" s="1"/>
  <c r="Y147" i="93"/>
  <c r="Y26" i="18" s="1"/>
  <c r="J147" i="93"/>
  <c r="J26" i="18" s="1"/>
  <c r="R147" i="93"/>
  <c r="R26" i="18" s="1"/>
  <c r="Z147" i="93"/>
  <c r="Z26" i="18" s="1"/>
  <c r="K147" i="93"/>
  <c r="K26" i="18" s="1"/>
  <c r="S147" i="93"/>
  <c r="S26" i="18" s="1"/>
  <c r="AA147" i="93"/>
  <c r="AA26" i="18" s="1"/>
  <c r="D147" i="93"/>
  <c r="D26" i="18" s="1"/>
  <c r="L147" i="93"/>
  <c r="L26" i="18" s="1"/>
  <c r="T147" i="93"/>
  <c r="T26" i="18" s="1"/>
  <c r="AB147" i="93"/>
  <c r="AB26" i="18" s="1"/>
  <c r="E147" i="93"/>
  <c r="E26" i="18" s="1"/>
  <c r="M147" i="93"/>
  <c r="M26" i="18" s="1"/>
  <c r="U147" i="93"/>
  <c r="U26" i="18" s="1"/>
  <c r="AC147" i="93"/>
  <c r="AC26" i="18" s="1"/>
  <c r="F147" i="93"/>
  <c r="F26" i="18" s="1"/>
  <c r="N147" i="93"/>
  <c r="N26" i="18" s="1"/>
  <c r="V147" i="93"/>
  <c r="V26" i="18" s="1"/>
  <c r="AD147" i="93"/>
  <c r="AD26" i="18" s="1"/>
  <c r="G147" i="93"/>
  <c r="G26" i="18" s="1"/>
  <c r="O147" i="93"/>
  <c r="O26" i="18" s="1"/>
  <c r="W147" i="93"/>
  <c r="W26" i="18" s="1"/>
  <c r="AE147" i="93"/>
  <c r="AE26" i="18" s="1"/>
  <c r="H147" i="93"/>
  <c r="H26" i="18" s="1"/>
  <c r="P147" i="93"/>
  <c r="P26" i="18" s="1"/>
  <c r="X147" i="93"/>
  <c r="X26" i="18" s="1"/>
  <c r="AF147" i="93"/>
  <c r="AF26" i="18" s="1"/>
  <c r="C147" i="93"/>
  <c r="C26" i="18" s="1"/>
  <c r="B8" i="17"/>
  <c r="E101" i="93"/>
  <c r="E8" i="17" s="1"/>
  <c r="M101" i="93"/>
  <c r="M8" i="17" s="1"/>
  <c r="U101" i="93"/>
  <c r="U8" i="17" s="1"/>
  <c r="AC101" i="93"/>
  <c r="AC8" i="17" s="1"/>
  <c r="F101" i="93"/>
  <c r="F8" i="17" s="1"/>
  <c r="N101" i="93"/>
  <c r="N8" i="17" s="1"/>
  <c r="V101" i="93"/>
  <c r="V8" i="17" s="1"/>
  <c r="AD101" i="93"/>
  <c r="AD8" i="17" s="1"/>
  <c r="G101" i="93"/>
  <c r="G8" i="17" s="1"/>
  <c r="O101" i="93"/>
  <c r="O8" i="17" s="1"/>
  <c r="W101" i="93"/>
  <c r="W8" i="17" s="1"/>
  <c r="AE101" i="93"/>
  <c r="AE8" i="17" s="1"/>
  <c r="H101" i="93"/>
  <c r="H8" i="17" s="1"/>
  <c r="P101" i="93"/>
  <c r="P8" i="17" s="1"/>
  <c r="X101" i="93"/>
  <c r="X8" i="17" s="1"/>
  <c r="AF101" i="93"/>
  <c r="AF8" i="17" s="1"/>
  <c r="I101" i="93"/>
  <c r="I8" i="17" s="1"/>
  <c r="Q101" i="93"/>
  <c r="Q8" i="17" s="1"/>
  <c r="Y101" i="93"/>
  <c r="Y8" i="17" s="1"/>
  <c r="J101" i="93"/>
  <c r="J8" i="17" s="1"/>
  <c r="R101" i="93"/>
  <c r="R8" i="17" s="1"/>
  <c r="Z101" i="93"/>
  <c r="Z8" i="17" s="1"/>
  <c r="K101" i="93"/>
  <c r="K8" i="17" s="1"/>
  <c r="S101" i="93"/>
  <c r="S8" i="17" s="1"/>
  <c r="AA101" i="93"/>
  <c r="AA8" i="17" s="1"/>
  <c r="D101" i="93"/>
  <c r="D8" i="17" s="1"/>
  <c r="L101" i="93"/>
  <c r="L8" i="17" s="1"/>
  <c r="T101" i="93"/>
  <c r="T8" i="17" s="1"/>
  <c r="AB101" i="93"/>
  <c r="AB8" i="17" s="1"/>
  <c r="C101" i="93"/>
  <c r="C8" i="17" s="1"/>
  <c r="B15" i="17"/>
  <c r="J108" i="93"/>
  <c r="J15" i="17" s="1"/>
  <c r="R108" i="93"/>
  <c r="R15" i="17" s="1"/>
  <c r="Z108" i="93"/>
  <c r="Z15" i="17" s="1"/>
  <c r="K108" i="93"/>
  <c r="K15" i="17" s="1"/>
  <c r="S108" i="93"/>
  <c r="S15" i="17" s="1"/>
  <c r="AA108" i="93"/>
  <c r="AA15" i="17" s="1"/>
  <c r="D108" i="93"/>
  <c r="D15" i="17" s="1"/>
  <c r="L108" i="93"/>
  <c r="L15" i="17" s="1"/>
  <c r="T108" i="93"/>
  <c r="T15" i="17" s="1"/>
  <c r="AB108" i="93"/>
  <c r="AB15" i="17" s="1"/>
  <c r="E108" i="93"/>
  <c r="E15" i="17" s="1"/>
  <c r="M108" i="93"/>
  <c r="M15" i="17" s="1"/>
  <c r="U108" i="93"/>
  <c r="U15" i="17" s="1"/>
  <c r="AC108" i="93"/>
  <c r="AC15" i="17" s="1"/>
  <c r="F108" i="93"/>
  <c r="F15" i="17" s="1"/>
  <c r="N108" i="93"/>
  <c r="N15" i="17" s="1"/>
  <c r="V108" i="93"/>
  <c r="V15" i="17" s="1"/>
  <c r="AD108" i="93"/>
  <c r="AD15" i="17" s="1"/>
  <c r="G108" i="93"/>
  <c r="G15" i="17" s="1"/>
  <c r="O108" i="93"/>
  <c r="O15" i="17" s="1"/>
  <c r="W108" i="93"/>
  <c r="W15" i="17" s="1"/>
  <c r="AE108" i="93"/>
  <c r="AE15" i="17" s="1"/>
  <c r="H108" i="93"/>
  <c r="H15" i="17" s="1"/>
  <c r="P108" i="93"/>
  <c r="P15" i="17" s="1"/>
  <c r="X108" i="93"/>
  <c r="X15" i="17" s="1"/>
  <c r="AF108" i="93"/>
  <c r="AF15" i="17" s="1"/>
  <c r="I108" i="93"/>
  <c r="I15" i="17" s="1"/>
  <c r="Q108" i="93"/>
  <c r="Q15" i="17" s="1"/>
  <c r="Y108" i="93"/>
  <c r="Y15" i="17" s="1"/>
  <c r="C108" i="93"/>
  <c r="C15" i="17" s="1"/>
  <c r="B21" i="19"/>
  <c r="D86" i="93"/>
  <c r="D21" i="19" s="1"/>
  <c r="L86" i="93"/>
  <c r="L21" i="19" s="1"/>
  <c r="T86" i="93"/>
  <c r="T21" i="19" s="1"/>
  <c r="AB86" i="93"/>
  <c r="AB21" i="19" s="1"/>
  <c r="H86" i="93"/>
  <c r="H21" i="19" s="1"/>
  <c r="P86" i="93"/>
  <c r="P21" i="19" s="1"/>
  <c r="X86" i="93"/>
  <c r="X21" i="19" s="1"/>
  <c r="AF86" i="93"/>
  <c r="AF21" i="19" s="1"/>
  <c r="G86" i="93"/>
  <c r="G21" i="19" s="1"/>
  <c r="R86" i="93"/>
  <c r="R21" i="19" s="1"/>
  <c r="AC86" i="93"/>
  <c r="AC21" i="19" s="1"/>
  <c r="C86" i="93"/>
  <c r="C21" i="19" s="1"/>
  <c r="I86" i="93"/>
  <c r="I21" i="19" s="1"/>
  <c r="S86" i="93"/>
  <c r="S21" i="19" s="1"/>
  <c r="AD86" i="93"/>
  <c r="AD21" i="19" s="1"/>
  <c r="J86" i="93"/>
  <c r="J21" i="19" s="1"/>
  <c r="U86" i="93"/>
  <c r="U21" i="19" s="1"/>
  <c r="AE86" i="93"/>
  <c r="AE21" i="19" s="1"/>
  <c r="K86" i="93"/>
  <c r="K21" i="19" s="1"/>
  <c r="V86" i="93"/>
  <c r="V21" i="19" s="1"/>
  <c r="M86" i="93"/>
  <c r="M21" i="19" s="1"/>
  <c r="W86" i="93"/>
  <c r="W21" i="19" s="1"/>
  <c r="N86" i="93"/>
  <c r="N21" i="19" s="1"/>
  <c r="Y86" i="93"/>
  <c r="Y21" i="19" s="1"/>
  <c r="E86" i="93"/>
  <c r="E21" i="19" s="1"/>
  <c r="O86" i="93"/>
  <c r="O21" i="19" s="1"/>
  <c r="Z86" i="93"/>
  <c r="Z21" i="19" s="1"/>
  <c r="F86" i="93"/>
  <c r="F21" i="19" s="1"/>
  <c r="Q86" i="93"/>
  <c r="Q21" i="19" s="1"/>
  <c r="AA86" i="93"/>
  <c r="AA21" i="19" s="1"/>
  <c r="B7" i="18"/>
  <c r="F128" i="93"/>
  <c r="F7" i="18" s="1"/>
  <c r="N128" i="93"/>
  <c r="N7" i="18" s="1"/>
  <c r="V128" i="93"/>
  <c r="V7" i="18" s="1"/>
  <c r="AD128" i="93"/>
  <c r="AD7" i="18" s="1"/>
  <c r="G128" i="93"/>
  <c r="G7" i="18" s="1"/>
  <c r="O128" i="93"/>
  <c r="O7" i="18" s="1"/>
  <c r="W128" i="93"/>
  <c r="W7" i="18" s="1"/>
  <c r="AE128" i="93"/>
  <c r="AE7" i="18" s="1"/>
  <c r="H128" i="93"/>
  <c r="H7" i="18" s="1"/>
  <c r="P128" i="93"/>
  <c r="P7" i="18" s="1"/>
  <c r="X128" i="93"/>
  <c r="X7" i="18" s="1"/>
  <c r="AF128" i="93"/>
  <c r="AF7" i="18" s="1"/>
  <c r="I128" i="93"/>
  <c r="I7" i="18" s="1"/>
  <c r="Q128" i="93"/>
  <c r="Q7" i="18" s="1"/>
  <c r="Y128" i="93"/>
  <c r="Y7" i="18" s="1"/>
  <c r="J128" i="93"/>
  <c r="J7" i="18" s="1"/>
  <c r="R128" i="93"/>
  <c r="R7" i="18" s="1"/>
  <c r="Z128" i="93"/>
  <c r="Z7" i="18" s="1"/>
  <c r="K128" i="93"/>
  <c r="K7" i="18" s="1"/>
  <c r="S128" i="93"/>
  <c r="S7" i="18" s="1"/>
  <c r="AA128" i="93"/>
  <c r="AA7" i="18" s="1"/>
  <c r="D128" i="93"/>
  <c r="D7" i="18" s="1"/>
  <c r="L128" i="93"/>
  <c r="L7" i="18" s="1"/>
  <c r="T128" i="93"/>
  <c r="T7" i="18" s="1"/>
  <c r="AB128" i="93"/>
  <c r="AB7" i="18" s="1"/>
  <c r="E128" i="93"/>
  <c r="E7" i="18" s="1"/>
  <c r="M128" i="93"/>
  <c r="M7" i="18" s="1"/>
  <c r="U128" i="93"/>
  <c r="U7" i="18" s="1"/>
  <c r="AC128" i="93"/>
  <c r="AC7" i="18" s="1"/>
  <c r="C128" i="93"/>
  <c r="C7" i="18" s="1"/>
  <c r="B14" i="18"/>
  <c r="K135" i="93"/>
  <c r="K14" i="18" s="1"/>
  <c r="S135" i="93"/>
  <c r="S14" i="18" s="1"/>
  <c r="AA135" i="93"/>
  <c r="AA14" i="18" s="1"/>
  <c r="D135" i="93"/>
  <c r="D14" i="18" s="1"/>
  <c r="L135" i="93"/>
  <c r="L14" i="18" s="1"/>
  <c r="T135" i="93"/>
  <c r="T14" i="18" s="1"/>
  <c r="AB135" i="93"/>
  <c r="AB14" i="18" s="1"/>
  <c r="E135" i="93"/>
  <c r="E14" i="18" s="1"/>
  <c r="M135" i="93"/>
  <c r="M14" i="18" s="1"/>
  <c r="U135" i="93"/>
  <c r="U14" i="18" s="1"/>
  <c r="AC135" i="93"/>
  <c r="AC14" i="18" s="1"/>
  <c r="F135" i="93"/>
  <c r="F14" i="18" s="1"/>
  <c r="N135" i="93"/>
  <c r="N14" i="18" s="1"/>
  <c r="V135" i="93"/>
  <c r="V14" i="18" s="1"/>
  <c r="AD135" i="93"/>
  <c r="AD14" i="18" s="1"/>
  <c r="G135" i="93"/>
  <c r="G14" i="18" s="1"/>
  <c r="O135" i="93"/>
  <c r="O14" i="18" s="1"/>
  <c r="W135" i="93"/>
  <c r="W14" i="18" s="1"/>
  <c r="AE135" i="93"/>
  <c r="AE14" i="18" s="1"/>
  <c r="H135" i="93"/>
  <c r="H14" i="18" s="1"/>
  <c r="P135" i="93"/>
  <c r="P14" i="18" s="1"/>
  <c r="X135" i="93"/>
  <c r="X14" i="18" s="1"/>
  <c r="AF135" i="93"/>
  <c r="AF14" i="18" s="1"/>
  <c r="I135" i="93"/>
  <c r="I14" i="18" s="1"/>
  <c r="Q135" i="93"/>
  <c r="Q14" i="18" s="1"/>
  <c r="Y135" i="93"/>
  <c r="Y14" i="18" s="1"/>
  <c r="J135" i="93"/>
  <c r="J14" i="18" s="1"/>
  <c r="R135" i="93"/>
  <c r="R14" i="18" s="1"/>
  <c r="Z135" i="93"/>
  <c r="Z14" i="18" s="1"/>
  <c r="C135" i="93"/>
  <c r="C14" i="18" s="1"/>
  <c r="B4" i="17"/>
  <c r="I97" i="93"/>
  <c r="I4" i="17" s="1"/>
  <c r="Q97" i="93"/>
  <c r="Q4" i="17" s="1"/>
  <c r="Y97" i="93"/>
  <c r="Y4" i="17" s="1"/>
  <c r="J97" i="93"/>
  <c r="J4" i="17" s="1"/>
  <c r="R97" i="93"/>
  <c r="R4" i="17" s="1"/>
  <c r="Z97" i="93"/>
  <c r="Z4" i="17" s="1"/>
  <c r="K97" i="93"/>
  <c r="K4" i="17" s="1"/>
  <c r="S97" i="93"/>
  <c r="S4" i="17" s="1"/>
  <c r="AA97" i="93"/>
  <c r="AA4" i="17" s="1"/>
  <c r="D97" i="93"/>
  <c r="D4" i="17" s="1"/>
  <c r="L97" i="93"/>
  <c r="L4" i="17" s="1"/>
  <c r="T97" i="93"/>
  <c r="T4" i="17" s="1"/>
  <c r="AB97" i="93"/>
  <c r="AB4" i="17" s="1"/>
  <c r="E97" i="93"/>
  <c r="E4" i="17" s="1"/>
  <c r="M97" i="93"/>
  <c r="M4" i="17" s="1"/>
  <c r="U97" i="93"/>
  <c r="U4" i="17" s="1"/>
  <c r="AC97" i="93"/>
  <c r="AC4" i="17" s="1"/>
  <c r="F97" i="93"/>
  <c r="F4" i="17" s="1"/>
  <c r="N97" i="93"/>
  <c r="N4" i="17" s="1"/>
  <c r="V97" i="93"/>
  <c r="V4" i="17" s="1"/>
  <c r="AD97" i="93"/>
  <c r="AD4" i="17" s="1"/>
  <c r="G97" i="93"/>
  <c r="G4" i="17" s="1"/>
  <c r="O97" i="93"/>
  <c r="O4" i="17" s="1"/>
  <c r="W97" i="93"/>
  <c r="W4" i="17" s="1"/>
  <c r="AE97" i="93"/>
  <c r="AE4" i="17" s="1"/>
  <c r="H97" i="93"/>
  <c r="H4" i="17" s="1"/>
  <c r="P97" i="93"/>
  <c r="P4" i="17" s="1"/>
  <c r="X97" i="93"/>
  <c r="X4" i="17" s="1"/>
  <c r="AF97" i="93"/>
  <c r="AF4" i="17" s="1"/>
  <c r="C97" i="93"/>
  <c r="C4" i="17" s="1"/>
  <c r="B19" i="17"/>
  <c r="F112" i="93"/>
  <c r="F19" i="17" s="1"/>
  <c r="N112" i="93"/>
  <c r="N19" i="17" s="1"/>
  <c r="V112" i="93"/>
  <c r="V19" i="17" s="1"/>
  <c r="AD112" i="93"/>
  <c r="AD19" i="17" s="1"/>
  <c r="G112" i="93"/>
  <c r="G19" i="17" s="1"/>
  <c r="O112" i="93"/>
  <c r="O19" i="17" s="1"/>
  <c r="W112" i="93"/>
  <c r="W19" i="17" s="1"/>
  <c r="AE112" i="93"/>
  <c r="AE19" i="17" s="1"/>
  <c r="H112" i="93"/>
  <c r="H19" i="17" s="1"/>
  <c r="P112" i="93"/>
  <c r="P19" i="17" s="1"/>
  <c r="X112" i="93"/>
  <c r="X19" i="17" s="1"/>
  <c r="AF112" i="93"/>
  <c r="AF19" i="17" s="1"/>
  <c r="I112" i="93"/>
  <c r="I19" i="17" s="1"/>
  <c r="Q112" i="93"/>
  <c r="Q19" i="17" s="1"/>
  <c r="Y112" i="93"/>
  <c r="Y19" i="17" s="1"/>
  <c r="J112" i="93"/>
  <c r="J19" i="17" s="1"/>
  <c r="R112" i="93"/>
  <c r="R19" i="17" s="1"/>
  <c r="Z112" i="93"/>
  <c r="Z19" i="17" s="1"/>
  <c r="K112" i="93"/>
  <c r="K19" i="17" s="1"/>
  <c r="S112" i="93"/>
  <c r="S19" i="17" s="1"/>
  <c r="AA112" i="93"/>
  <c r="AA19" i="17" s="1"/>
  <c r="D112" i="93"/>
  <c r="D19" i="17" s="1"/>
  <c r="L112" i="93"/>
  <c r="L19" i="17" s="1"/>
  <c r="T112" i="93"/>
  <c r="T19" i="17" s="1"/>
  <c r="AB112" i="93"/>
  <c r="AB19" i="17" s="1"/>
  <c r="E112" i="93"/>
  <c r="E19" i="17" s="1"/>
  <c r="M112" i="93"/>
  <c r="M19" i="17" s="1"/>
  <c r="U112" i="93"/>
  <c r="U19" i="17" s="1"/>
  <c r="AC112" i="93"/>
  <c r="AC19" i="17" s="1"/>
  <c r="C112" i="93"/>
  <c r="C19" i="17" s="1"/>
  <c r="B17" i="19"/>
  <c r="H82" i="93"/>
  <c r="H17" i="19" s="1"/>
  <c r="P82" i="93"/>
  <c r="P17" i="19" s="1"/>
  <c r="X82" i="93"/>
  <c r="X17" i="19" s="1"/>
  <c r="AF82" i="93"/>
  <c r="AF17" i="19" s="1"/>
  <c r="I82" i="93"/>
  <c r="I17" i="19" s="1"/>
  <c r="Q82" i="93"/>
  <c r="Q17" i="19" s="1"/>
  <c r="Y82" i="93"/>
  <c r="Y17" i="19" s="1"/>
  <c r="J82" i="93"/>
  <c r="J17" i="19" s="1"/>
  <c r="R82" i="93"/>
  <c r="R17" i="19" s="1"/>
  <c r="Z82" i="93"/>
  <c r="Z17" i="19" s="1"/>
  <c r="K82" i="93"/>
  <c r="K17" i="19" s="1"/>
  <c r="S82" i="93"/>
  <c r="S17" i="19" s="1"/>
  <c r="AA82" i="93"/>
  <c r="AA17" i="19" s="1"/>
  <c r="D82" i="93"/>
  <c r="D17" i="19" s="1"/>
  <c r="L82" i="93"/>
  <c r="L17" i="19" s="1"/>
  <c r="T82" i="93"/>
  <c r="T17" i="19" s="1"/>
  <c r="AB82" i="93"/>
  <c r="AB17" i="19" s="1"/>
  <c r="E82" i="93"/>
  <c r="E17" i="19" s="1"/>
  <c r="M82" i="93"/>
  <c r="M17" i="19" s="1"/>
  <c r="U82" i="93"/>
  <c r="U17" i="19" s="1"/>
  <c r="AC82" i="93"/>
  <c r="AC17" i="19" s="1"/>
  <c r="F82" i="93"/>
  <c r="F17" i="19" s="1"/>
  <c r="N82" i="93"/>
  <c r="N17" i="19" s="1"/>
  <c r="V82" i="93"/>
  <c r="V17" i="19" s="1"/>
  <c r="AD82" i="93"/>
  <c r="AD17" i="19" s="1"/>
  <c r="G82" i="93"/>
  <c r="G17" i="19" s="1"/>
  <c r="O82" i="93"/>
  <c r="O17" i="19" s="1"/>
  <c r="W82" i="93"/>
  <c r="W17" i="19" s="1"/>
  <c r="AE82" i="93"/>
  <c r="AE17" i="19" s="1"/>
  <c r="C82" i="93"/>
  <c r="C17" i="19" s="1"/>
  <c r="B3" i="18"/>
  <c r="J124" i="93"/>
  <c r="J3" i="18" s="1"/>
  <c r="R124" i="93"/>
  <c r="R3" i="18" s="1"/>
  <c r="Z124" i="93"/>
  <c r="Z3" i="18" s="1"/>
  <c r="K124" i="93"/>
  <c r="K3" i="18" s="1"/>
  <c r="S124" i="93"/>
  <c r="S3" i="18" s="1"/>
  <c r="AA124" i="93"/>
  <c r="AA3" i="18" s="1"/>
  <c r="D124" i="93"/>
  <c r="D3" i="18" s="1"/>
  <c r="L124" i="93"/>
  <c r="L3" i="18" s="1"/>
  <c r="T124" i="93"/>
  <c r="T3" i="18" s="1"/>
  <c r="AB124" i="93"/>
  <c r="AB3" i="18" s="1"/>
  <c r="E124" i="93"/>
  <c r="E3" i="18" s="1"/>
  <c r="M124" i="93"/>
  <c r="M3" i="18" s="1"/>
  <c r="U124" i="93"/>
  <c r="U3" i="18" s="1"/>
  <c r="AC124" i="93"/>
  <c r="AC3" i="18" s="1"/>
  <c r="F124" i="93"/>
  <c r="F3" i="18" s="1"/>
  <c r="N124" i="93"/>
  <c r="N3" i="18" s="1"/>
  <c r="V124" i="93"/>
  <c r="V3" i="18" s="1"/>
  <c r="AD124" i="93"/>
  <c r="AD3" i="18" s="1"/>
  <c r="G124" i="93"/>
  <c r="G3" i="18" s="1"/>
  <c r="O124" i="93"/>
  <c r="O3" i="18" s="1"/>
  <c r="W124" i="93"/>
  <c r="W3" i="18" s="1"/>
  <c r="AE124" i="93"/>
  <c r="AE3" i="18" s="1"/>
  <c r="H124" i="93"/>
  <c r="H3" i="18" s="1"/>
  <c r="P124" i="93"/>
  <c r="P3" i="18" s="1"/>
  <c r="X124" i="93"/>
  <c r="X3" i="18" s="1"/>
  <c r="AF124" i="93"/>
  <c r="AF3" i="18" s="1"/>
  <c r="I124" i="93"/>
  <c r="I3" i="18" s="1"/>
  <c r="Q124" i="93"/>
  <c r="Q3" i="18" s="1"/>
  <c r="Y124" i="93"/>
  <c r="Y3" i="18" s="1"/>
  <c r="C124" i="93"/>
  <c r="C3" i="18" s="1"/>
  <c r="B18" i="18"/>
  <c r="G139" i="93"/>
  <c r="G18" i="18" s="1"/>
  <c r="O139" i="93"/>
  <c r="O18" i="18" s="1"/>
  <c r="W139" i="93"/>
  <c r="W18" i="18" s="1"/>
  <c r="AE139" i="93"/>
  <c r="AE18" i="18" s="1"/>
  <c r="H139" i="93"/>
  <c r="H18" i="18" s="1"/>
  <c r="P139" i="93"/>
  <c r="P18" i="18" s="1"/>
  <c r="X139" i="93"/>
  <c r="X18" i="18" s="1"/>
  <c r="AF139" i="93"/>
  <c r="AF18" i="18" s="1"/>
  <c r="I139" i="93"/>
  <c r="I18" i="18" s="1"/>
  <c r="Q139" i="93"/>
  <c r="Q18" i="18" s="1"/>
  <c r="Y139" i="93"/>
  <c r="Y18" i="18" s="1"/>
  <c r="J139" i="93"/>
  <c r="J18" i="18" s="1"/>
  <c r="R139" i="93"/>
  <c r="R18" i="18" s="1"/>
  <c r="Z139" i="93"/>
  <c r="Z18" i="18" s="1"/>
  <c r="K139" i="93"/>
  <c r="K18" i="18" s="1"/>
  <c r="S139" i="93"/>
  <c r="S18" i="18" s="1"/>
  <c r="AA139" i="93"/>
  <c r="AA18" i="18" s="1"/>
  <c r="D139" i="93"/>
  <c r="D18" i="18" s="1"/>
  <c r="L139" i="93"/>
  <c r="L18" i="18" s="1"/>
  <c r="T139" i="93"/>
  <c r="T18" i="18" s="1"/>
  <c r="AB139" i="93"/>
  <c r="AB18" i="18" s="1"/>
  <c r="E139" i="93"/>
  <c r="E18" i="18" s="1"/>
  <c r="M139" i="93"/>
  <c r="M18" i="18" s="1"/>
  <c r="U139" i="93"/>
  <c r="U18" i="18" s="1"/>
  <c r="AC139" i="93"/>
  <c r="AC18" i="18" s="1"/>
  <c r="F139" i="93"/>
  <c r="F18" i="18" s="1"/>
  <c r="N139" i="93"/>
  <c r="N18" i="18" s="1"/>
  <c r="V139" i="93"/>
  <c r="V18" i="18" s="1"/>
  <c r="AD139" i="93"/>
  <c r="AD18" i="18" s="1"/>
  <c r="C139" i="93"/>
  <c r="C18" i="18" s="1"/>
  <c r="D146" i="93"/>
  <c r="C146" i="93"/>
  <c r="C25" i="18" s="1"/>
  <c r="B25" i="18"/>
  <c r="B7" i="17"/>
  <c r="J100" i="93"/>
  <c r="J7" i="17" s="1"/>
  <c r="R100" i="93"/>
  <c r="R7" i="17" s="1"/>
  <c r="Z100" i="93"/>
  <c r="Z7" i="17" s="1"/>
  <c r="K100" i="93"/>
  <c r="K7" i="17" s="1"/>
  <c r="S100" i="93"/>
  <c r="S7" i="17" s="1"/>
  <c r="AA100" i="93"/>
  <c r="AA7" i="17" s="1"/>
  <c r="D100" i="93"/>
  <c r="D7" i="17" s="1"/>
  <c r="L100" i="93"/>
  <c r="L7" i="17" s="1"/>
  <c r="T100" i="93"/>
  <c r="T7" i="17" s="1"/>
  <c r="AB100" i="93"/>
  <c r="AB7" i="17" s="1"/>
  <c r="E100" i="93"/>
  <c r="E7" i="17" s="1"/>
  <c r="M100" i="93"/>
  <c r="M7" i="17" s="1"/>
  <c r="U100" i="93"/>
  <c r="U7" i="17" s="1"/>
  <c r="AC100" i="93"/>
  <c r="AC7" i="17" s="1"/>
  <c r="F100" i="93"/>
  <c r="F7" i="17" s="1"/>
  <c r="N100" i="93"/>
  <c r="N7" i="17" s="1"/>
  <c r="V100" i="93"/>
  <c r="V7" i="17" s="1"/>
  <c r="AD100" i="93"/>
  <c r="AD7" i="17" s="1"/>
  <c r="G100" i="93"/>
  <c r="G7" i="17" s="1"/>
  <c r="O100" i="93"/>
  <c r="O7" i="17" s="1"/>
  <c r="W100" i="93"/>
  <c r="W7" i="17" s="1"/>
  <c r="AE100" i="93"/>
  <c r="AE7" i="17" s="1"/>
  <c r="H100" i="93"/>
  <c r="H7" i="17" s="1"/>
  <c r="P100" i="93"/>
  <c r="P7" i="17" s="1"/>
  <c r="X100" i="93"/>
  <c r="X7" i="17" s="1"/>
  <c r="AF100" i="93"/>
  <c r="AF7" i="17" s="1"/>
  <c r="I100" i="93"/>
  <c r="I7" i="17" s="1"/>
  <c r="Q100" i="93"/>
  <c r="Q7" i="17" s="1"/>
  <c r="Y100" i="93"/>
  <c r="Y7" i="17" s="1"/>
  <c r="C100" i="93"/>
  <c r="C7" i="17" s="1"/>
  <c r="B13" i="19"/>
  <c r="D78" i="93"/>
  <c r="D13" i="19" s="1"/>
  <c r="L78" i="93"/>
  <c r="L13" i="19" s="1"/>
  <c r="T78" i="93"/>
  <c r="T13" i="19" s="1"/>
  <c r="AB78" i="93"/>
  <c r="AB13" i="19" s="1"/>
  <c r="E78" i="93"/>
  <c r="E13" i="19" s="1"/>
  <c r="M78" i="93"/>
  <c r="M13" i="19" s="1"/>
  <c r="U78" i="93"/>
  <c r="U13" i="19" s="1"/>
  <c r="AC78" i="93"/>
  <c r="AC13" i="19" s="1"/>
  <c r="F78" i="93"/>
  <c r="F13" i="19" s="1"/>
  <c r="N78" i="93"/>
  <c r="N13" i="19" s="1"/>
  <c r="V78" i="93"/>
  <c r="V13" i="19" s="1"/>
  <c r="AD78" i="93"/>
  <c r="AD13" i="19" s="1"/>
  <c r="G78" i="93"/>
  <c r="G13" i="19" s="1"/>
  <c r="O78" i="93"/>
  <c r="O13" i="19" s="1"/>
  <c r="W78" i="93"/>
  <c r="W13" i="19" s="1"/>
  <c r="AE78" i="93"/>
  <c r="AE13" i="19" s="1"/>
  <c r="H78" i="93"/>
  <c r="H13" i="19" s="1"/>
  <c r="P78" i="93"/>
  <c r="P13" i="19" s="1"/>
  <c r="X78" i="93"/>
  <c r="X13" i="19" s="1"/>
  <c r="AF78" i="93"/>
  <c r="AF13" i="19" s="1"/>
  <c r="I78" i="93"/>
  <c r="I13" i="19" s="1"/>
  <c r="Q78" i="93"/>
  <c r="Q13" i="19" s="1"/>
  <c r="Y78" i="93"/>
  <c r="Y13" i="19" s="1"/>
  <c r="J78" i="93"/>
  <c r="J13" i="19" s="1"/>
  <c r="R78" i="93"/>
  <c r="R13" i="19" s="1"/>
  <c r="Z78" i="93"/>
  <c r="Z13" i="19" s="1"/>
  <c r="K78" i="93"/>
  <c r="K13" i="19" s="1"/>
  <c r="S78" i="93"/>
  <c r="S13" i="19" s="1"/>
  <c r="AA78" i="93"/>
  <c r="AA13" i="19" s="1"/>
  <c r="C78" i="93"/>
  <c r="C13" i="19" s="1"/>
  <c r="B20" i="19"/>
  <c r="I85" i="93"/>
  <c r="I20" i="19" s="1"/>
  <c r="Q85" i="93"/>
  <c r="Q20" i="19" s="1"/>
  <c r="Y85" i="93"/>
  <c r="Y20" i="19" s="1"/>
  <c r="E85" i="93"/>
  <c r="E20" i="19" s="1"/>
  <c r="M85" i="93"/>
  <c r="M20" i="19" s="1"/>
  <c r="U85" i="93"/>
  <c r="U20" i="19" s="1"/>
  <c r="AC85" i="93"/>
  <c r="AC20" i="19" s="1"/>
  <c r="D85" i="93"/>
  <c r="D20" i="19" s="1"/>
  <c r="O85" i="93"/>
  <c r="O20" i="19" s="1"/>
  <c r="Z85" i="93"/>
  <c r="Z20" i="19" s="1"/>
  <c r="F85" i="93"/>
  <c r="F20" i="19" s="1"/>
  <c r="P85" i="93"/>
  <c r="P20" i="19" s="1"/>
  <c r="AA85" i="93"/>
  <c r="AA20" i="19" s="1"/>
  <c r="G85" i="93"/>
  <c r="G20" i="19" s="1"/>
  <c r="R85" i="93"/>
  <c r="R20" i="19" s="1"/>
  <c r="AB85" i="93"/>
  <c r="AB20" i="19" s="1"/>
  <c r="H85" i="93"/>
  <c r="H20" i="19" s="1"/>
  <c r="S85" i="93"/>
  <c r="S20" i="19" s="1"/>
  <c r="AD85" i="93"/>
  <c r="AD20" i="19" s="1"/>
  <c r="J85" i="93"/>
  <c r="J20" i="19" s="1"/>
  <c r="T85" i="93"/>
  <c r="T20" i="19" s="1"/>
  <c r="AE85" i="93"/>
  <c r="AE20" i="19" s="1"/>
  <c r="K85" i="93"/>
  <c r="K20" i="19" s="1"/>
  <c r="V85" i="93"/>
  <c r="V20" i="19" s="1"/>
  <c r="AF85" i="93"/>
  <c r="AF20" i="19" s="1"/>
  <c r="L85" i="93"/>
  <c r="L20" i="19" s="1"/>
  <c r="W85" i="93"/>
  <c r="W20" i="19" s="1"/>
  <c r="N85" i="93"/>
  <c r="N20" i="19" s="1"/>
  <c r="X85" i="93"/>
  <c r="X20" i="19" s="1"/>
  <c r="C85" i="93"/>
  <c r="C20" i="19" s="1"/>
  <c r="B6" i="18"/>
  <c r="K127" i="93"/>
  <c r="K6" i="18" s="1"/>
  <c r="S127" i="93"/>
  <c r="S6" i="18" s="1"/>
  <c r="AA127" i="93"/>
  <c r="AA6" i="18" s="1"/>
  <c r="D127" i="93"/>
  <c r="D6" i="18" s="1"/>
  <c r="L127" i="93"/>
  <c r="L6" i="18" s="1"/>
  <c r="T127" i="93"/>
  <c r="T6" i="18" s="1"/>
  <c r="AB127" i="93"/>
  <c r="AB6" i="18" s="1"/>
  <c r="E127" i="93"/>
  <c r="E6" i="18" s="1"/>
  <c r="M127" i="93"/>
  <c r="M6" i="18" s="1"/>
  <c r="U127" i="93"/>
  <c r="U6" i="18" s="1"/>
  <c r="AC127" i="93"/>
  <c r="AC6" i="18" s="1"/>
  <c r="F127" i="93"/>
  <c r="F6" i="18" s="1"/>
  <c r="N127" i="93"/>
  <c r="N6" i="18" s="1"/>
  <c r="V127" i="93"/>
  <c r="V6" i="18" s="1"/>
  <c r="AD127" i="93"/>
  <c r="AD6" i="18" s="1"/>
  <c r="G127" i="93"/>
  <c r="G6" i="18" s="1"/>
  <c r="O127" i="93"/>
  <c r="O6" i="18" s="1"/>
  <c r="W127" i="93"/>
  <c r="W6" i="18" s="1"/>
  <c r="AE127" i="93"/>
  <c r="AE6" i="18" s="1"/>
  <c r="H127" i="93"/>
  <c r="H6" i="18" s="1"/>
  <c r="P127" i="93"/>
  <c r="P6" i="18" s="1"/>
  <c r="X127" i="93"/>
  <c r="X6" i="18" s="1"/>
  <c r="AF127" i="93"/>
  <c r="AF6" i="18" s="1"/>
  <c r="I127" i="93"/>
  <c r="I6" i="18" s="1"/>
  <c r="Q127" i="93"/>
  <c r="Q6" i="18" s="1"/>
  <c r="Y127" i="93"/>
  <c r="Y6" i="18" s="1"/>
  <c r="J127" i="93"/>
  <c r="J6" i="18" s="1"/>
  <c r="R127" i="93"/>
  <c r="R6" i="18" s="1"/>
  <c r="Z127" i="93"/>
  <c r="Z6" i="18" s="1"/>
  <c r="C127" i="93"/>
  <c r="C6" i="18" s="1"/>
  <c r="B21" i="18"/>
  <c r="H142" i="93"/>
  <c r="H21" i="18" s="1"/>
  <c r="P142" i="93"/>
  <c r="P21" i="18" s="1"/>
  <c r="X142" i="93"/>
  <c r="X21" i="18" s="1"/>
  <c r="AF142" i="93"/>
  <c r="AF21" i="18" s="1"/>
  <c r="I142" i="93"/>
  <c r="I21" i="18" s="1"/>
  <c r="Q142" i="93"/>
  <c r="Q21" i="18" s="1"/>
  <c r="Y142" i="93"/>
  <c r="Y21" i="18" s="1"/>
  <c r="J142" i="93"/>
  <c r="J21" i="18" s="1"/>
  <c r="R142" i="93"/>
  <c r="R21" i="18" s="1"/>
  <c r="Z142" i="93"/>
  <c r="Z21" i="18" s="1"/>
  <c r="K142" i="93"/>
  <c r="K21" i="18" s="1"/>
  <c r="S142" i="93"/>
  <c r="S21" i="18" s="1"/>
  <c r="AA142" i="93"/>
  <c r="AA21" i="18" s="1"/>
  <c r="D142" i="93"/>
  <c r="D21" i="18" s="1"/>
  <c r="L142" i="93"/>
  <c r="L21" i="18" s="1"/>
  <c r="T142" i="93"/>
  <c r="T21" i="18" s="1"/>
  <c r="AB142" i="93"/>
  <c r="AB21" i="18" s="1"/>
  <c r="E142" i="93"/>
  <c r="E21" i="18" s="1"/>
  <c r="M142" i="93"/>
  <c r="M21" i="18" s="1"/>
  <c r="U142" i="93"/>
  <c r="U21" i="18" s="1"/>
  <c r="F142" i="93"/>
  <c r="F21" i="18" s="1"/>
  <c r="N142" i="93"/>
  <c r="N21" i="18" s="1"/>
  <c r="V142" i="93"/>
  <c r="V21" i="18" s="1"/>
  <c r="AD142" i="93"/>
  <c r="AD21" i="18" s="1"/>
  <c r="G142" i="93"/>
  <c r="G21" i="18" s="1"/>
  <c r="O142" i="93"/>
  <c r="O21" i="18" s="1"/>
  <c r="W142" i="93"/>
  <c r="W21" i="18" s="1"/>
  <c r="AE142" i="93"/>
  <c r="AE21" i="18" s="1"/>
  <c r="C142" i="93"/>
  <c r="C21" i="18" s="1"/>
  <c r="AC142" i="93"/>
  <c r="AC21" i="18" s="1"/>
  <c r="B11" i="17"/>
  <c r="F104" i="93"/>
  <c r="F11" i="17" s="1"/>
  <c r="N104" i="93"/>
  <c r="N11" i="17" s="1"/>
  <c r="V104" i="93"/>
  <c r="V11" i="17" s="1"/>
  <c r="AD104" i="93"/>
  <c r="AD11" i="17" s="1"/>
  <c r="G104" i="93"/>
  <c r="G11" i="17" s="1"/>
  <c r="O104" i="93"/>
  <c r="O11" i="17" s="1"/>
  <c r="W104" i="93"/>
  <c r="W11" i="17" s="1"/>
  <c r="AE104" i="93"/>
  <c r="AE11" i="17" s="1"/>
  <c r="H104" i="93"/>
  <c r="H11" i="17" s="1"/>
  <c r="P104" i="93"/>
  <c r="P11" i="17" s="1"/>
  <c r="X104" i="93"/>
  <c r="X11" i="17" s="1"/>
  <c r="AF104" i="93"/>
  <c r="AF11" i="17" s="1"/>
  <c r="I104" i="93"/>
  <c r="I11" i="17" s="1"/>
  <c r="Q104" i="93"/>
  <c r="Q11" i="17" s="1"/>
  <c r="Y104" i="93"/>
  <c r="Y11" i="17" s="1"/>
  <c r="J104" i="93"/>
  <c r="J11" i="17" s="1"/>
  <c r="R104" i="93"/>
  <c r="R11" i="17" s="1"/>
  <c r="Z104" i="93"/>
  <c r="Z11" i="17" s="1"/>
  <c r="K104" i="93"/>
  <c r="K11" i="17" s="1"/>
  <c r="S104" i="93"/>
  <c r="S11" i="17" s="1"/>
  <c r="AA104" i="93"/>
  <c r="AA11" i="17" s="1"/>
  <c r="D104" i="93"/>
  <c r="D11" i="17" s="1"/>
  <c r="L104" i="93"/>
  <c r="L11" i="17" s="1"/>
  <c r="T104" i="93"/>
  <c r="T11" i="17" s="1"/>
  <c r="AB104" i="93"/>
  <c r="AB11" i="17" s="1"/>
  <c r="E104" i="93"/>
  <c r="E11" i="17" s="1"/>
  <c r="M104" i="93"/>
  <c r="M11" i="17" s="1"/>
  <c r="U104" i="93"/>
  <c r="U11" i="17" s="1"/>
  <c r="AC104" i="93"/>
  <c r="AC11" i="17" s="1"/>
  <c r="C104" i="93"/>
  <c r="C11" i="17" s="1"/>
  <c r="B9" i="19"/>
  <c r="H74" i="93"/>
  <c r="H9" i="19" s="1"/>
  <c r="P74" i="93"/>
  <c r="P9" i="19" s="1"/>
  <c r="X74" i="93"/>
  <c r="X9" i="19" s="1"/>
  <c r="AF74" i="93"/>
  <c r="AF9" i="19" s="1"/>
  <c r="I74" i="93"/>
  <c r="I9" i="19" s="1"/>
  <c r="Q74" i="93"/>
  <c r="Q9" i="19" s="1"/>
  <c r="Y74" i="93"/>
  <c r="Y9" i="19" s="1"/>
  <c r="J74" i="93"/>
  <c r="J9" i="19" s="1"/>
  <c r="R74" i="93"/>
  <c r="R9" i="19" s="1"/>
  <c r="Z74" i="93"/>
  <c r="Z9" i="19" s="1"/>
  <c r="K74" i="93"/>
  <c r="K9" i="19" s="1"/>
  <c r="S74" i="93"/>
  <c r="S9" i="19" s="1"/>
  <c r="AA74" i="93"/>
  <c r="AA9" i="19" s="1"/>
  <c r="D74" i="93"/>
  <c r="D9" i="19" s="1"/>
  <c r="L74" i="93"/>
  <c r="L9" i="19" s="1"/>
  <c r="T74" i="93"/>
  <c r="T9" i="19" s="1"/>
  <c r="AB74" i="93"/>
  <c r="AB9" i="19" s="1"/>
  <c r="E74" i="93"/>
  <c r="E9" i="19" s="1"/>
  <c r="M74" i="93"/>
  <c r="M9" i="19" s="1"/>
  <c r="U74" i="93"/>
  <c r="U9" i="19" s="1"/>
  <c r="AC74" i="93"/>
  <c r="AC9" i="19" s="1"/>
  <c r="F74" i="93"/>
  <c r="F9" i="19" s="1"/>
  <c r="N74" i="93"/>
  <c r="N9" i="19" s="1"/>
  <c r="V74" i="93"/>
  <c r="V9" i="19" s="1"/>
  <c r="AD74" i="93"/>
  <c r="AD9" i="19" s="1"/>
  <c r="G74" i="93"/>
  <c r="G9" i="19" s="1"/>
  <c r="O74" i="93"/>
  <c r="O9" i="19" s="1"/>
  <c r="W74" i="93"/>
  <c r="W9" i="19" s="1"/>
  <c r="AE74" i="93"/>
  <c r="AE9" i="19" s="1"/>
  <c r="C74" i="93"/>
  <c r="C9" i="19" s="1"/>
  <c r="B24" i="19"/>
  <c r="E89" i="93"/>
  <c r="E24" i="19" s="1"/>
  <c r="M89" i="93"/>
  <c r="M24" i="19" s="1"/>
  <c r="U89" i="93"/>
  <c r="U24" i="19" s="1"/>
  <c r="K89" i="93"/>
  <c r="K24" i="19" s="1"/>
  <c r="T89" i="93"/>
  <c r="T24" i="19" s="1"/>
  <c r="AC89" i="93"/>
  <c r="AC24" i="19" s="1"/>
  <c r="L89" i="93"/>
  <c r="L24" i="19" s="1"/>
  <c r="V89" i="93"/>
  <c r="V24" i="19" s="1"/>
  <c r="AD89" i="93"/>
  <c r="AD24" i="19" s="1"/>
  <c r="D89" i="93"/>
  <c r="D24" i="19" s="1"/>
  <c r="N89" i="93"/>
  <c r="N24" i="19" s="1"/>
  <c r="W89" i="93"/>
  <c r="W24" i="19" s="1"/>
  <c r="AE89" i="93"/>
  <c r="AE24" i="19" s="1"/>
  <c r="F89" i="93"/>
  <c r="F24" i="19" s="1"/>
  <c r="O89" i="93"/>
  <c r="O24" i="19" s="1"/>
  <c r="X89" i="93"/>
  <c r="X24" i="19" s="1"/>
  <c r="AF89" i="93"/>
  <c r="AF24" i="19" s="1"/>
  <c r="C89" i="93"/>
  <c r="C24" i="19" s="1"/>
  <c r="G89" i="93"/>
  <c r="G24" i="19" s="1"/>
  <c r="P89" i="93"/>
  <c r="P24" i="19" s="1"/>
  <c r="Y89" i="93"/>
  <c r="Y24" i="19" s="1"/>
  <c r="H89" i="93"/>
  <c r="H24" i="19" s="1"/>
  <c r="Q89" i="93"/>
  <c r="Q24" i="19" s="1"/>
  <c r="Z89" i="93"/>
  <c r="Z24" i="19" s="1"/>
  <c r="I89" i="93"/>
  <c r="I24" i="19" s="1"/>
  <c r="R89" i="93"/>
  <c r="R24" i="19" s="1"/>
  <c r="AA89" i="93"/>
  <c r="AA24" i="19" s="1"/>
  <c r="J89" i="93"/>
  <c r="J24" i="19" s="1"/>
  <c r="S89" i="93"/>
  <c r="S24" i="19" s="1"/>
  <c r="AB89" i="93"/>
  <c r="AB24" i="19" s="1"/>
  <c r="B10" i="18"/>
  <c r="G131" i="93"/>
  <c r="G10" i="18" s="1"/>
  <c r="O131" i="93"/>
  <c r="O10" i="18" s="1"/>
  <c r="W131" i="93"/>
  <c r="W10" i="18" s="1"/>
  <c r="AE131" i="93"/>
  <c r="AE10" i="18" s="1"/>
  <c r="H131" i="93"/>
  <c r="H10" i="18" s="1"/>
  <c r="P131" i="93"/>
  <c r="P10" i="18" s="1"/>
  <c r="X131" i="93"/>
  <c r="X10" i="18" s="1"/>
  <c r="AF131" i="93"/>
  <c r="AF10" i="18" s="1"/>
  <c r="I131" i="93"/>
  <c r="I10" i="18" s="1"/>
  <c r="Q131" i="93"/>
  <c r="Q10" i="18" s="1"/>
  <c r="Y131" i="93"/>
  <c r="Y10" i="18" s="1"/>
  <c r="J131" i="93"/>
  <c r="J10" i="18" s="1"/>
  <c r="R131" i="93"/>
  <c r="R10" i="18" s="1"/>
  <c r="Z131" i="93"/>
  <c r="Z10" i="18" s="1"/>
  <c r="K131" i="93"/>
  <c r="K10" i="18" s="1"/>
  <c r="S131" i="93"/>
  <c r="S10" i="18" s="1"/>
  <c r="AA131" i="93"/>
  <c r="AA10" i="18" s="1"/>
  <c r="D131" i="93"/>
  <c r="D10" i="18" s="1"/>
  <c r="L131" i="93"/>
  <c r="L10" i="18" s="1"/>
  <c r="T131" i="93"/>
  <c r="T10" i="18" s="1"/>
  <c r="AB131" i="93"/>
  <c r="AB10" i="18" s="1"/>
  <c r="E131" i="93"/>
  <c r="E10" i="18" s="1"/>
  <c r="M131" i="93"/>
  <c r="M10" i="18" s="1"/>
  <c r="U131" i="93"/>
  <c r="U10" i="18" s="1"/>
  <c r="AC131" i="93"/>
  <c r="AC10" i="18" s="1"/>
  <c r="F131" i="93"/>
  <c r="F10" i="18" s="1"/>
  <c r="N131" i="93"/>
  <c r="N10" i="18" s="1"/>
  <c r="V131" i="93"/>
  <c r="V10" i="18" s="1"/>
  <c r="AD131" i="93"/>
  <c r="AD10" i="18" s="1"/>
  <c r="C131" i="93"/>
  <c r="C10" i="18" s="1"/>
  <c r="B17" i="18"/>
  <c r="D138" i="93"/>
  <c r="D17" i="18" s="1"/>
  <c r="L138" i="93"/>
  <c r="L17" i="18" s="1"/>
  <c r="T138" i="93"/>
  <c r="T17" i="18" s="1"/>
  <c r="AB138" i="93"/>
  <c r="AB17" i="18" s="1"/>
  <c r="E138" i="93"/>
  <c r="E17" i="18" s="1"/>
  <c r="M138" i="93"/>
  <c r="M17" i="18" s="1"/>
  <c r="U138" i="93"/>
  <c r="U17" i="18" s="1"/>
  <c r="AC138" i="93"/>
  <c r="AC17" i="18" s="1"/>
  <c r="F138" i="93"/>
  <c r="F17" i="18" s="1"/>
  <c r="N138" i="93"/>
  <c r="N17" i="18" s="1"/>
  <c r="V138" i="93"/>
  <c r="V17" i="18" s="1"/>
  <c r="AD138" i="93"/>
  <c r="AD17" i="18" s="1"/>
  <c r="G138" i="93"/>
  <c r="G17" i="18" s="1"/>
  <c r="O138" i="93"/>
  <c r="O17" i="18" s="1"/>
  <c r="W138" i="93"/>
  <c r="W17" i="18" s="1"/>
  <c r="AE138" i="93"/>
  <c r="AE17" i="18" s="1"/>
  <c r="H138" i="93"/>
  <c r="H17" i="18" s="1"/>
  <c r="P138" i="93"/>
  <c r="P17" i="18" s="1"/>
  <c r="X138" i="93"/>
  <c r="X17" i="18" s="1"/>
  <c r="AF138" i="93"/>
  <c r="AF17" i="18" s="1"/>
  <c r="I138" i="93"/>
  <c r="I17" i="18" s="1"/>
  <c r="Q138" i="93"/>
  <c r="Q17" i="18" s="1"/>
  <c r="Y138" i="93"/>
  <c r="Y17" i="18" s="1"/>
  <c r="J138" i="93"/>
  <c r="J17" i="18" s="1"/>
  <c r="R138" i="93"/>
  <c r="R17" i="18" s="1"/>
  <c r="Z138" i="93"/>
  <c r="Z17" i="18" s="1"/>
  <c r="K138" i="93"/>
  <c r="K17" i="18" s="1"/>
  <c r="S138" i="93"/>
  <c r="S17" i="18" s="1"/>
  <c r="AA138" i="93"/>
  <c r="AA17" i="18" s="1"/>
  <c r="C138" i="93"/>
  <c r="C17" i="18" s="1"/>
  <c r="B24" i="18"/>
  <c r="K145" i="93"/>
  <c r="K24" i="18" s="1"/>
  <c r="S145" i="93"/>
  <c r="S24" i="18" s="1"/>
  <c r="AA145" i="93"/>
  <c r="AA24" i="18" s="1"/>
  <c r="D145" i="93"/>
  <c r="D24" i="18" s="1"/>
  <c r="M145" i="93"/>
  <c r="M24" i="18" s="1"/>
  <c r="V145" i="93"/>
  <c r="V24" i="18" s="1"/>
  <c r="AE145" i="93"/>
  <c r="AE24" i="18" s="1"/>
  <c r="E145" i="93"/>
  <c r="E24" i="18" s="1"/>
  <c r="N145" i="93"/>
  <c r="N24" i="18" s="1"/>
  <c r="W145" i="93"/>
  <c r="W24" i="18" s="1"/>
  <c r="AF145" i="93"/>
  <c r="AF24" i="18" s="1"/>
  <c r="F145" i="93"/>
  <c r="F24" i="18" s="1"/>
  <c r="O145" i="93"/>
  <c r="O24" i="18" s="1"/>
  <c r="X145" i="93"/>
  <c r="X24" i="18" s="1"/>
  <c r="G145" i="93"/>
  <c r="G24" i="18" s="1"/>
  <c r="P145" i="93"/>
  <c r="P24" i="18" s="1"/>
  <c r="Y145" i="93"/>
  <c r="Y24" i="18" s="1"/>
  <c r="H145" i="93"/>
  <c r="H24" i="18" s="1"/>
  <c r="Q145" i="93"/>
  <c r="Q24" i="18" s="1"/>
  <c r="Z145" i="93"/>
  <c r="Z24" i="18" s="1"/>
  <c r="I145" i="93"/>
  <c r="I24" i="18" s="1"/>
  <c r="R145" i="93"/>
  <c r="R24" i="18" s="1"/>
  <c r="AB145" i="93"/>
  <c r="AB24" i="18" s="1"/>
  <c r="C145" i="93"/>
  <c r="C24" i="18" s="1"/>
  <c r="J145" i="93"/>
  <c r="J24" i="18" s="1"/>
  <c r="T145" i="93"/>
  <c r="T24" i="18" s="1"/>
  <c r="AC145" i="93"/>
  <c r="AC24" i="18" s="1"/>
  <c r="L145" i="93"/>
  <c r="L24" i="18" s="1"/>
  <c r="U145" i="93"/>
  <c r="U24" i="18" s="1"/>
  <c r="AD145" i="93"/>
  <c r="AD24" i="18" s="1"/>
  <c r="B5" i="19"/>
  <c r="D70" i="93"/>
  <c r="D5" i="19" s="1"/>
  <c r="L70" i="93"/>
  <c r="L5" i="19" s="1"/>
  <c r="T70" i="93"/>
  <c r="T5" i="19" s="1"/>
  <c r="AB70" i="93"/>
  <c r="AB5" i="19" s="1"/>
  <c r="E70" i="93"/>
  <c r="E5" i="19" s="1"/>
  <c r="M70" i="93"/>
  <c r="M5" i="19" s="1"/>
  <c r="U70" i="93"/>
  <c r="U5" i="19" s="1"/>
  <c r="AC70" i="93"/>
  <c r="AC5" i="19" s="1"/>
  <c r="F70" i="93"/>
  <c r="F5" i="19" s="1"/>
  <c r="N70" i="93"/>
  <c r="N5" i="19" s="1"/>
  <c r="V70" i="93"/>
  <c r="V5" i="19" s="1"/>
  <c r="AD70" i="93"/>
  <c r="AD5" i="19" s="1"/>
  <c r="G70" i="93"/>
  <c r="G5" i="19" s="1"/>
  <c r="O70" i="93"/>
  <c r="O5" i="19" s="1"/>
  <c r="W70" i="93"/>
  <c r="W5" i="19" s="1"/>
  <c r="AE70" i="93"/>
  <c r="AE5" i="19" s="1"/>
  <c r="H70" i="93"/>
  <c r="H5" i="19" s="1"/>
  <c r="P70" i="93"/>
  <c r="P5" i="19" s="1"/>
  <c r="X70" i="93"/>
  <c r="X5" i="19" s="1"/>
  <c r="AF70" i="93"/>
  <c r="AF5" i="19" s="1"/>
  <c r="I70" i="93"/>
  <c r="I5" i="19" s="1"/>
  <c r="Q70" i="93"/>
  <c r="Q5" i="19" s="1"/>
  <c r="Y70" i="93"/>
  <c r="Y5" i="19" s="1"/>
  <c r="J70" i="93"/>
  <c r="J5" i="19" s="1"/>
  <c r="R70" i="93"/>
  <c r="R5" i="19" s="1"/>
  <c r="Z70" i="93"/>
  <c r="Z5" i="19" s="1"/>
  <c r="K70" i="93"/>
  <c r="K5" i="19" s="1"/>
  <c r="S70" i="93"/>
  <c r="S5" i="19" s="1"/>
  <c r="AA70" i="93"/>
  <c r="AA5" i="19" s="1"/>
  <c r="C70" i="93"/>
  <c r="C5" i="19" s="1"/>
  <c r="B12" i="19"/>
  <c r="I77" i="93"/>
  <c r="I12" i="19" s="1"/>
  <c r="Q77" i="93"/>
  <c r="Q12" i="19" s="1"/>
  <c r="Y77" i="93"/>
  <c r="Y12" i="19" s="1"/>
  <c r="J77" i="93"/>
  <c r="J12" i="19" s="1"/>
  <c r="R77" i="93"/>
  <c r="R12" i="19" s="1"/>
  <c r="Z77" i="93"/>
  <c r="Z12" i="19" s="1"/>
  <c r="K77" i="93"/>
  <c r="K12" i="19" s="1"/>
  <c r="S77" i="93"/>
  <c r="S12" i="19" s="1"/>
  <c r="AA77" i="93"/>
  <c r="AA12" i="19" s="1"/>
  <c r="D77" i="93"/>
  <c r="D12" i="19" s="1"/>
  <c r="L77" i="93"/>
  <c r="L12" i="19" s="1"/>
  <c r="T77" i="93"/>
  <c r="T12" i="19" s="1"/>
  <c r="AB77" i="93"/>
  <c r="AB12" i="19" s="1"/>
  <c r="E77" i="93"/>
  <c r="E12" i="19" s="1"/>
  <c r="M77" i="93"/>
  <c r="M12" i="19" s="1"/>
  <c r="U77" i="93"/>
  <c r="U12" i="19" s="1"/>
  <c r="AC77" i="93"/>
  <c r="AC12" i="19" s="1"/>
  <c r="F77" i="93"/>
  <c r="F12" i="19" s="1"/>
  <c r="N77" i="93"/>
  <c r="N12" i="19" s="1"/>
  <c r="V77" i="93"/>
  <c r="V12" i="19" s="1"/>
  <c r="AD77" i="93"/>
  <c r="AD12" i="19" s="1"/>
  <c r="G77" i="93"/>
  <c r="G12" i="19" s="1"/>
  <c r="O77" i="93"/>
  <c r="O12" i="19" s="1"/>
  <c r="W77" i="93"/>
  <c r="W12" i="19" s="1"/>
  <c r="AE77" i="93"/>
  <c r="AE12" i="19" s="1"/>
  <c r="H77" i="93"/>
  <c r="H12" i="19" s="1"/>
  <c r="P77" i="93"/>
  <c r="P12" i="19" s="1"/>
  <c r="X77" i="93"/>
  <c r="X12" i="19" s="1"/>
  <c r="AF77" i="93"/>
  <c r="AF12" i="19" s="1"/>
  <c r="C77" i="93"/>
  <c r="C12" i="19" s="1"/>
  <c r="B2" i="19"/>
  <c r="C67" i="93"/>
  <c r="C2" i="19" s="1"/>
  <c r="K67" i="93"/>
  <c r="K2" i="19" s="1"/>
  <c r="S67" i="93"/>
  <c r="S2" i="19" s="1"/>
  <c r="AA67" i="93"/>
  <c r="AA2" i="19" s="1"/>
  <c r="D67" i="93"/>
  <c r="D2" i="19" s="1"/>
  <c r="L67" i="93"/>
  <c r="L2" i="19" s="1"/>
  <c r="T67" i="93"/>
  <c r="T2" i="19" s="1"/>
  <c r="AB67" i="93"/>
  <c r="AB2" i="19" s="1"/>
  <c r="E67" i="93"/>
  <c r="E2" i="19" s="1"/>
  <c r="M67" i="93"/>
  <c r="M2" i="19" s="1"/>
  <c r="U67" i="93"/>
  <c r="U2" i="19" s="1"/>
  <c r="AC67" i="93"/>
  <c r="AC2" i="19" s="1"/>
  <c r="F67" i="93"/>
  <c r="F2" i="19" s="1"/>
  <c r="N67" i="93"/>
  <c r="N2" i="19" s="1"/>
  <c r="V67" i="93"/>
  <c r="V2" i="19" s="1"/>
  <c r="AD67" i="93"/>
  <c r="AD2" i="19" s="1"/>
  <c r="G67" i="93"/>
  <c r="G2" i="19" s="1"/>
  <c r="O67" i="93"/>
  <c r="O2" i="19" s="1"/>
  <c r="W67" i="93"/>
  <c r="W2" i="19" s="1"/>
  <c r="AE67" i="93"/>
  <c r="AE2" i="19" s="1"/>
  <c r="H67" i="93"/>
  <c r="H2" i="19" s="1"/>
  <c r="P67" i="93"/>
  <c r="P2" i="19" s="1"/>
  <c r="X67" i="93"/>
  <c r="X2" i="19" s="1"/>
  <c r="AF67" i="93"/>
  <c r="AF2" i="19" s="1"/>
  <c r="I67" i="93"/>
  <c r="I2" i="19" s="1"/>
  <c r="Q67" i="93"/>
  <c r="Q2" i="19" s="1"/>
  <c r="Y67" i="93"/>
  <c r="Y2" i="19" s="1"/>
  <c r="J67" i="93"/>
  <c r="J2" i="19" s="1"/>
  <c r="R67" i="93"/>
  <c r="R2" i="19" s="1"/>
  <c r="Z67" i="93"/>
  <c r="Z2" i="19" s="1"/>
  <c r="B13" i="18"/>
  <c r="H134" i="93"/>
  <c r="H13" i="18" s="1"/>
  <c r="P134" i="93"/>
  <c r="P13" i="18" s="1"/>
  <c r="X134" i="93"/>
  <c r="X13" i="18" s="1"/>
  <c r="AF134" i="93"/>
  <c r="AF13" i="18" s="1"/>
  <c r="I134" i="93"/>
  <c r="I13" i="18" s="1"/>
  <c r="Q134" i="93"/>
  <c r="Q13" i="18" s="1"/>
  <c r="Y134" i="93"/>
  <c r="Y13" i="18" s="1"/>
  <c r="J134" i="93"/>
  <c r="J13" i="18" s="1"/>
  <c r="R134" i="93"/>
  <c r="R13" i="18" s="1"/>
  <c r="Z134" i="93"/>
  <c r="Z13" i="18" s="1"/>
  <c r="K134" i="93"/>
  <c r="K13" i="18" s="1"/>
  <c r="S134" i="93"/>
  <c r="S13" i="18" s="1"/>
  <c r="AA134" i="93"/>
  <c r="AA13" i="18" s="1"/>
  <c r="D134" i="93"/>
  <c r="D13" i="18" s="1"/>
  <c r="L134" i="93"/>
  <c r="L13" i="18" s="1"/>
  <c r="T134" i="93"/>
  <c r="T13" i="18" s="1"/>
  <c r="AB134" i="93"/>
  <c r="AB13" i="18" s="1"/>
  <c r="E134" i="93"/>
  <c r="E13" i="18" s="1"/>
  <c r="M134" i="93"/>
  <c r="M13" i="18" s="1"/>
  <c r="U134" i="93"/>
  <c r="U13" i="18" s="1"/>
  <c r="AC134" i="93"/>
  <c r="AC13" i="18" s="1"/>
  <c r="F134" i="93"/>
  <c r="F13" i="18" s="1"/>
  <c r="N134" i="93"/>
  <c r="N13" i="18" s="1"/>
  <c r="V134" i="93"/>
  <c r="V13" i="18" s="1"/>
  <c r="AD134" i="93"/>
  <c r="AD13" i="18" s="1"/>
  <c r="G134" i="93"/>
  <c r="G13" i="18" s="1"/>
  <c r="O134" i="93"/>
  <c r="O13" i="18" s="1"/>
  <c r="W134" i="93"/>
  <c r="W13" i="18" s="1"/>
  <c r="AE134" i="93"/>
  <c r="AE13" i="18" s="1"/>
  <c r="C134" i="93"/>
  <c r="C13" i="18" s="1"/>
  <c r="B3" i="17"/>
  <c r="F96" i="93"/>
  <c r="F3" i="17" s="1"/>
  <c r="N96" i="93"/>
  <c r="N3" i="17" s="1"/>
  <c r="V96" i="93"/>
  <c r="V3" i="17" s="1"/>
  <c r="AD96" i="93"/>
  <c r="AD3" i="17" s="1"/>
  <c r="G96" i="93"/>
  <c r="G3" i="17" s="1"/>
  <c r="O96" i="93"/>
  <c r="O3" i="17" s="1"/>
  <c r="W96" i="93"/>
  <c r="W3" i="17" s="1"/>
  <c r="AE96" i="93"/>
  <c r="AE3" i="17" s="1"/>
  <c r="H96" i="93"/>
  <c r="H3" i="17" s="1"/>
  <c r="P96" i="93"/>
  <c r="P3" i="17" s="1"/>
  <c r="X96" i="93"/>
  <c r="X3" i="17" s="1"/>
  <c r="AF96" i="93"/>
  <c r="AF3" i="17" s="1"/>
  <c r="I96" i="93"/>
  <c r="I3" i="17" s="1"/>
  <c r="Q96" i="93"/>
  <c r="Q3" i="17" s="1"/>
  <c r="Y96" i="93"/>
  <c r="Y3" i="17" s="1"/>
  <c r="J96" i="93"/>
  <c r="J3" i="17" s="1"/>
  <c r="R96" i="93"/>
  <c r="R3" i="17" s="1"/>
  <c r="Z96" i="93"/>
  <c r="Z3" i="17" s="1"/>
  <c r="K96" i="93"/>
  <c r="K3" i="17" s="1"/>
  <c r="S96" i="93"/>
  <c r="S3" i="17" s="1"/>
  <c r="AA96" i="93"/>
  <c r="AA3" i="17" s="1"/>
  <c r="D96" i="93"/>
  <c r="D3" i="17" s="1"/>
  <c r="L96" i="93"/>
  <c r="L3" i="17" s="1"/>
  <c r="T96" i="93"/>
  <c r="T3" i="17" s="1"/>
  <c r="AB96" i="93"/>
  <c r="AB3" i="17" s="1"/>
  <c r="E96" i="93"/>
  <c r="E3" i="17" s="1"/>
  <c r="M96" i="93"/>
  <c r="M3" i="17" s="1"/>
  <c r="U96" i="93"/>
  <c r="U3" i="17" s="1"/>
  <c r="AC96" i="93"/>
  <c r="AC3" i="17" s="1"/>
  <c r="C96" i="93"/>
  <c r="C3" i="17" s="1"/>
  <c r="B26" i="17"/>
  <c r="J119" i="93"/>
  <c r="J26" i="17" s="1"/>
  <c r="R119" i="93"/>
  <c r="R26" i="17" s="1"/>
  <c r="Z119" i="93"/>
  <c r="Z26" i="17" s="1"/>
  <c r="K119" i="93"/>
  <c r="K26" i="17" s="1"/>
  <c r="S119" i="93"/>
  <c r="S26" i="17" s="1"/>
  <c r="AA119" i="93"/>
  <c r="AA26" i="17" s="1"/>
  <c r="D119" i="93"/>
  <c r="D26" i="17" s="1"/>
  <c r="L119" i="93"/>
  <c r="L26" i="17" s="1"/>
  <c r="T119" i="93"/>
  <c r="T26" i="17" s="1"/>
  <c r="AB119" i="93"/>
  <c r="AB26" i="17" s="1"/>
  <c r="E119" i="93"/>
  <c r="E26" i="17" s="1"/>
  <c r="M119" i="93"/>
  <c r="M26" i="17" s="1"/>
  <c r="U119" i="93"/>
  <c r="U26" i="17" s="1"/>
  <c r="AC119" i="93"/>
  <c r="AC26" i="17" s="1"/>
  <c r="F119" i="93"/>
  <c r="F26" i="17" s="1"/>
  <c r="N119" i="93"/>
  <c r="N26" i="17" s="1"/>
  <c r="V119" i="93"/>
  <c r="V26" i="17" s="1"/>
  <c r="AD119" i="93"/>
  <c r="AD26" i="17" s="1"/>
  <c r="G119" i="93"/>
  <c r="G26" i="17" s="1"/>
  <c r="O119" i="93"/>
  <c r="O26" i="17" s="1"/>
  <c r="W119" i="93"/>
  <c r="W26" i="17" s="1"/>
  <c r="AE119" i="93"/>
  <c r="AE26" i="17" s="1"/>
  <c r="H119" i="93"/>
  <c r="H26" i="17" s="1"/>
  <c r="P119" i="93"/>
  <c r="P26" i="17" s="1"/>
  <c r="X119" i="93"/>
  <c r="X26" i="17" s="1"/>
  <c r="AF119" i="93"/>
  <c r="AF26" i="17" s="1"/>
  <c r="C119" i="93"/>
  <c r="C26" i="17" s="1"/>
  <c r="I119" i="93"/>
  <c r="I26" i="17" s="1"/>
  <c r="Q119" i="93"/>
  <c r="Q26" i="17" s="1"/>
  <c r="Y119" i="93"/>
  <c r="Y26" i="17" s="1"/>
  <c r="B16" i="19"/>
  <c r="E81" i="93"/>
  <c r="E16" i="19" s="1"/>
  <c r="M81" i="93"/>
  <c r="M16" i="19" s="1"/>
  <c r="U81" i="93"/>
  <c r="U16" i="19" s="1"/>
  <c r="AC81" i="93"/>
  <c r="AC16" i="19" s="1"/>
  <c r="F81" i="93"/>
  <c r="F16" i="19" s="1"/>
  <c r="N81" i="93"/>
  <c r="N16" i="19" s="1"/>
  <c r="V81" i="93"/>
  <c r="V16" i="19" s="1"/>
  <c r="AD81" i="93"/>
  <c r="AD16" i="19" s="1"/>
  <c r="G81" i="93"/>
  <c r="G16" i="19" s="1"/>
  <c r="O81" i="93"/>
  <c r="O16" i="19" s="1"/>
  <c r="W81" i="93"/>
  <c r="W16" i="19" s="1"/>
  <c r="AE81" i="93"/>
  <c r="AE16" i="19" s="1"/>
  <c r="H81" i="93"/>
  <c r="H16" i="19" s="1"/>
  <c r="P81" i="93"/>
  <c r="P16" i="19" s="1"/>
  <c r="X81" i="93"/>
  <c r="X16" i="19" s="1"/>
  <c r="AF81" i="93"/>
  <c r="AF16" i="19" s="1"/>
  <c r="I81" i="93"/>
  <c r="I16" i="19" s="1"/>
  <c r="Q81" i="93"/>
  <c r="Q16" i="19" s="1"/>
  <c r="Y81" i="93"/>
  <c r="Y16" i="19" s="1"/>
  <c r="J81" i="93"/>
  <c r="J16" i="19" s="1"/>
  <c r="R81" i="93"/>
  <c r="R16" i="19" s="1"/>
  <c r="Z81" i="93"/>
  <c r="Z16" i="19" s="1"/>
  <c r="K81" i="93"/>
  <c r="K16" i="19" s="1"/>
  <c r="S81" i="93"/>
  <c r="S16" i="19" s="1"/>
  <c r="AA81" i="93"/>
  <c r="AA16" i="19" s="1"/>
  <c r="D81" i="93"/>
  <c r="D16" i="19" s="1"/>
  <c r="L81" i="93"/>
  <c r="L16" i="19" s="1"/>
  <c r="T81" i="93"/>
  <c r="T16" i="19" s="1"/>
  <c r="AB81" i="93"/>
  <c r="AB16" i="19" s="1"/>
  <c r="C81" i="93"/>
  <c r="C16" i="19" s="1"/>
  <c r="B23" i="19"/>
  <c r="J88" i="93"/>
  <c r="J23" i="19" s="1"/>
  <c r="R88" i="93"/>
  <c r="R23" i="19" s="1"/>
  <c r="Z88" i="93"/>
  <c r="Z23" i="19" s="1"/>
  <c r="F88" i="93"/>
  <c r="F23" i="19" s="1"/>
  <c r="M88" i="93"/>
  <c r="M23" i="19" s="1"/>
  <c r="V88" i="93"/>
  <c r="V23" i="19" s="1"/>
  <c r="AE88" i="93"/>
  <c r="AE23" i="19" s="1"/>
  <c r="D88" i="93"/>
  <c r="D23" i="19" s="1"/>
  <c r="N88" i="93"/>
  <c r="N23" i="19" s="1"/>
  <c r="W88" i="93"/>
  <c r="W23" i="19" s="1"/>
  <c r="AF88" i="93"/>
  <c r="AF23" i="19" s="1"/>
  <c r="E88" i="93"/>
  <c r="E23" i="19" s="1"/>
  <c r="O88" i="93"/>
  <c r="O23" i="19" s="1"/>
  <c r="X88" i="93"/>
  <c r="X23" i="19" s="1"/>
  <c r="C88" i="93"/>
  <c r="C23" i="19" s="1"/>
  <c r="G88" i="93"/>
  <c r="G23" i="19" s="1"/>
  <c r="P88" i="93"/>
  <c r="P23" i="19" s="1"/>
  <c r="Y88" i="93"/>
  <c r="Y23" i="19" s="1"/>
  <c r="H88" i="93"/>
  <c r="H23" i="19" s="1"/>
  <c r="Q88" i="93"/>
  <c r="Q23" i="19" s="1"/>
  <c r="AA88" i="93"/>
  <c r="AA23" i="19" s="1"/>
  <c r="I88" i="93"/>
  <c r="I23" i="19" s="1"/>
  <c r="S88" i="93"/>
  <c r="S23" i="19" s="1"/>
  <c r="AB88" i="93"/>
  <c r="AB23" i="19" s="1"/>
  <c r="K88" i="93"/>
  <c r="K23" i="19" s="1"/>
  <c r="T88" i="93"/>
  <c r="T23" i="19" s="1"/>
  <c r="AC88" i="93"/>
  <c r="AC23" i="19" s="1"/>
  <c r="L88" i="93"/>
  <c r="L23" i="19" s="1"/>
  <c r="U88" i="93"/>
  <c r="U23" i="19" s="1"/>
  <c r="AD88" i="93"/>
  <c r="AD23" i="19" s="1"/>
  <c r="B9" i="18"/>
  <c r="D130" i="93"/>
  <c r="D9" i="18" s="1"/>
  <c r="L130" i="93"/>
  <c r="L9" i="18" s="1"/>
  <c r="T130" i="93"/>
  <c r="T9" i="18" s="1"/>
  <c r="AB130" i="93"/>
  <c r="AB9" i="18" s="1"/>
  <c r="E130" i="93"/>
  <c r="E9" i="18" s="1"/>
  <c r="M130" i="93"/>
  <c r="M9" i="18" s="1"/>
  <c r="U130" i="93"/>
  <c r="U9" i="18" s="1"/>
  <c r="AC130" i="93"/>
  <c r="AC9" i="18" s="1"/>
  <c r="F130" i="93"/>
  <c r="F9" i="18" s="1"/>
  <c r="N130" i="93"/>
  <c r="N9" i="18" s="1"/>
  <c r="V130" i="93"/>
  <c r="V9" i="18" s="1"/>
  <c r="AD130" i="93"/>
  <c r="AD9" i="18" s="1"/>
  <c r="G130" i="93"/>
  <c r="G9" i="18" s="1"/>
  <c r="O130" i="93"/>
  <c r="O9" i="18" s="1"/>
  <c r="W130" i="93"/>
  <c r="W9" i="18" s="1"/>
  <c r="AE130" i="93"/>
  <c r="AE9" i="18" s="1"/>
  <c r="H130" i="93"/>
  <c r="H9" i="18" s="1"/>
  <c r="P130" i="93"/>
  <c r="P9" i="18" s="1"/>
  <c r="X130" i="93"/>
  <c r="X9" i="18" s="1"/>
  <c r="AF130" i="93"/>
  <c r="AF9" i="18" s="1"/>
  <c r="I130" i="93"/>
  <c r="I9" i="18" s="1"/>
  <c r="Q130" i="93"/>
  <c r="Q9" i="18" s="1"/>
  <c r="Y130" i="93"/>
  <c r="Y9" i="18" s="1"/>
  <c r="J130" i="93"/>
  <c r="J9" i="18" s="1"/>
  <c r="R130" i="93"/>
  <c r="R9" i="18" s="1"/>
  <c r="Z130" i="93"/>
  <c r="Z9" i="18" s="1"/>
  <c r="K130" i="93"/>
  <c r="K9" i="18" s="1"/>
  <c r="S130" i="93"/>
  <c r="S9" i="18" s="1"/>
  <c r="AA130" i="93"/>
  <c r="AA9" i="18" s="1"/>
  <c r="C130" i="93"/>
  <c r="C9" i="18" s="1"/>
  <c r="B16" i="18"/>
  <c r="I137" i="93"/>
  <c r="I16" i="18" s="1"/>
  <c r="Q137" i="93"/>
  <c r="Q16" i="18" s="1"/>
  <c r="Y137" i="93"/>
  <c r="Y16" i="18" s="1"/>
  <c r="J137" i="93"/>
  <c r="J16" i="18" s="1"/>
  <c r="R137" i="93"/>
  <c r="R16" i="18" s="1"/>
  <c r="Z137" i="93"/>
  <c r="Z16" i="18" s="1"/>
  <c r="K137" i="93"/>
  <c r="K16" i="18" s="1"/>
  <c r="S137" i="93"/>
  <c r="S16" i="18" s="1"/>
  <c r="AA137" i="93"/>
  <c r="AA16" i="18" s="1"/>
  <c r="D137" i="93"/>
  <c r="D16" i="18" s="1"/>
  <c r="L137" i="93"/>
  <c r="L16" i="18" s="1"/>
  <c r="T137" i="93"/>
  <c r="T16" i="18" s="1"/>
  <c r="AB137" i="93"/>
  <c r="AB16" i="18" s="1"/>
  <c r="E137" i="93"/>
  <c r="E16" i="18" s="1"/>
  <c r="M137" i="93"/>
  <c r="M16" i="18" s="1"/>
  <c r="U137" i="93"/>
  <c r="U16" i="18" s="1"/>
  <c r="AC137" i="93"/>
  <c r="AC16" i="18" s="1"/>
  <c r="F137" i="93"/>
  <c r="F16" i="18" s="1"/>
  <c r="N137" i="93"/>
  <c r="N16" i="18" s="1"/>
  <c r="V137" i="93"/>
  <c r="V16" i="18" s="1"/>
  <c r="AD137" i="93"/>
  <c r="AD16" i="18" s="1"/>
  <c r="G137" i="93"/>
  <c r="G16" i="18" s="1"/>
  <c r="O137" i="93"/>
  <c r="O16" i="18" s="1"/>
  <c r="W137" i="93"/>
  <c r="W16" i="18" s="1"/>
  <c r="AE137" i="93"/>
  <c r="AE16" i="18" s="1"/>
  <c r="H137" i="93"/>
  <c r="H16" i="18" s="1"/>
  <c r="P137" i="93"/>
  <c r="P16" i="18" s="1"/>
  <c r="X137" i="93"/>
  <c r="X16" i="18" s="1"/>
  <c r="AF137" i="93"/>
  <c r="AF16" i="18" s="1"/>
  <c r="C137" i="93"/>
  <c r="C16" i="18" s="1"/>
  <c r="E25" i="96"/>
  <c r="D25" i="18"/>
  <c r="B22" i="17"/>
  <c r="F115" i="93"/>
  <c r="F22" i="17" s="1"/>
  <c r="N115" i="93"/>
  <c r="N22" i="17" s="1"/>
  <c r="V115" i="93"/>
  <c r="V22" i="17" s="1"/>
  <c r="AD115" i="93"/>
  <c r="AD22" i="17" s="1"/>
  <c r="G115" i="93"/>
  <c r="G22" i="17" s="1"/>
  <c r="O115" i="93"/>
  <c r="O22" i="17" s="1"/>
  <c r="W115" i="93"/>
  <c r="W22" i="17" s="1"/>
  <c r="AE115" i="93"/>
  <c r="AE22" i="17" s="1"/>
  <c r="H115" i="93"/>
  <c r="H22" i="17" s="1"/>
  <c r="P115" i="93"/>
  <c r="P22" i="17" s="1"/>
  <c r="X115" i="93"/>
  <c r="X22" i="17" s="1"/>
  <c r="AF115" i="93"/>
  <c r="AF22" i="17" s="1"/>
  <c r="C115" i="93"/>
  <c r="C22" i="17" s="1"/>
  <c r="I115" i="93"/>
  <c r="I22" i="17" s="1"/>
  <c r="Q115" i="93"/>
  <c r="Q22" i="17" s="1"/>
  <c r="Y115" i="93"/>
  <c r="Y22" i="17" s="1"/>
  <c r="J115" i="93"/>
  <c r="J22" i="17" s="1"/>
  <c r="R115" i="93"/>
  <c r="R22" i="17" s="1"/>
  <c r="Z115" i="93"/>
  <c r="Z22" i="17" s="1"/>
  <c r="K115" i="93"/>
  <c r="K22" i="17" s="1"/>
  <c r="S115" i="93"/>
  <c r="S22" i="17" s="1"/>
  <c r="AA115" i="93"/>
  <c r="AA22" i="17" s="1"/>
  <c r="D115" i="93"/>
  <c r="D22" i="17" s="1"/>
  <c r="L115" i="93"/>
  <c r="L22" i="17" s="1"/>
  <c r="T115" i="93"/>
  <c r="T22" i="17" s="1"/>
  <c r="AB115" i="93"/>
  <c r="AB22" i="17" s="1"/>
  <c r="E115" i="93"/>
  <c r="E22" i="17" s="1"/>
  <c r="M115" i="93"/>
  <c r="M22" i="17" s="1"/>
  <c r="U115" i="93"/>
  <c r="U22" i="17" s="1"/>
  <c r="AC115" i="93"/>
  <c r="AC22" i="17" s="1"/>
  <c r="B4" i="19"/>
  <c r="I69" i="93"/>
  <c r="I4" i="19" s="1"/>
  <c r="Q69" i="93"/>
  <c r="Q4" i="19" s="1"/>
  <c r="Y69" i="93"/>
  <c r="Y4" i="19" s="1"/>
  <c r="J69" i="93"/>
  <c r="J4" i="19" s="1"/>
  <c r="R69" i="93"/>
  <c r="R4" i="19" s="1"/>
  <c r="Z69" i="93"/>
  <c r="Z4" i="19" s="1"/>
  <c r="K69" i="93"/>
  <c r="K4" i="19" s="1"/>
  <c r="S69" i="93"/>
  <c r="S4" i="19" s="1"/>
  <c r="AA69" i="93"/>
  <c r="AA4" i="19" s="1"/>
  <c r="D69" i="93"/>
  <c r="D4" i="19" s="1"/>
  <c r="L69" i="93"/>
  <c r="L4" i="19" s="1"/>
  <c r="T69" i="93"/>
  <c r="T4" i="19" s="1"/>
  <c r="AB69" i="93"/>
  <c r="AB4" i="19" s="1"/>
  <c r="E69" i="93"/>
  <c r="E4" i="19" s="1"/>
  <c r="M69" i="93"/>
  <c r="M4" i="19" s="1"/>
  <c r="U69" i="93"/>
  <c r="U4" i="19" s="1"/>
  <c r="AC69" i="93"/>
  <c r="AC4" i="19" s="1"/>
  <c r="F69" i="93"/>
  <c r="F4" i="19" s="1"/>
  <c r="N69" i="93"/>
  <c r="N4" i="19" s="1"/>
  <c r="V69" i="93"/>
  <c r="V4" i="19" s="1"/>
  <c r="AD69" i="93"/>
  <c r="AD4" i="19" s="1"/>
  <c r="G69" i="93"/>
  <c r="G4" i="19" s="1"/>
  <c r="O69" i="93"/>
  <c r="O4" i="19" s="1"/>
  <c r="W69" i="93"/>
  <c r="W4" i="19" s="1"/>
  <c r="AE69" i="93"/>
  <c r="AE4" i="19" s="1"/>
  <c r="H69" i="93"/>
  <c r="H4" i="19" s="1"/>
  <c r="P69" i="93"/>
  <c r="P4" i="19" s="1"/>
  <c r="X69" i="93"/>
  <c r="X4" i="19" s="1"/>
  <c r="AF69" i="93"/>
  <c r="AF4" i="19" s="1"/>
  <c r="C69" i="93"/>
  <c r="C4" i="19" s="1"/>
  <c r="B19" i="19"/>
  <c r="F84" i="93"/>
  <c r="F19" i="19" s="1"/>
  <c r="N84" i="93"/>
  <c r="N19" i="19" s="1"/>
  <c r="V84" i="93"/>
  <c r="V19" i="19" s="1"/>
  <c r="AD84" i="93"/>
  <c r="AD19" i="19" s="1"/>
  <c r="G84" i="93"/>
  <c r="G19" i="19" s="1"/>
  <c r="H84" i="93"/>
  <c r="H19" i="19" s="1"/>
  <c r="J84" i="93"/>
  <c r="J19" i="19" s="1"/>
  <c r="R84" i="93"/>
  <c r="R19" i="19" s="1"/>
  <c r="Z84" i="93"/>
  <c r="Z19" i="19" s="1"/>
  <c r="D84" i="93"/>
  <c r="D19" i="19" s="1"/>
  <c r="L84" i="93"/>
  <c r="L19" i="19" s="1"/>
  <c r="T84" i="93"/>
  <c r="T19" i="19" s="1"/>
  <c r="E84" i="93"/>
  <c r="E19" i="19" s="1"/>
  <c r="M84" i="93"/>
  <c r="M19" i="19" s="1"/>
  <c r="U84" i="93"/>
  <c r="U19" i="19" s="1"/>
  <c r="W84" i="93"/>
  <c r="W19" i="19" s="1"/>
  <c r="X84" i="93"/>
  <c r="X19" i="19" s="1"/>
  <c r="I84" i="93"/>
  <c r="I19" i="19" s="1"/>
  <c r="Y84" i="93"/>
  <c r="Y19" i="19" s="1"/>
  <c r="K84" i="93"/>
  <c r="K19" i="19" s="1"/>
  <c r="AA84" i="93"/>
  <c r="AA19" i="19" s="1"/>
  <c r="O84" i="93"/>
  <c r="O19" i="19" s="1"/>
  <c r="AB84" i="93"/>
  <c r="AB19" i="19" s="1"/>
  <c r="P84" i="93"/>
  <c r="P19" i="19" s="1"/>
  <c r="AC84" i="93"/>
  <c r="AC19" i="19" s="1"/>
  <c r="Q84" i="93"/>
  <c r="Q19" i="19" s="1"/>
  <c r="AE84" i="93"/>
  <c r="AE19" i="19" s="1"/>
  <c r="C84" i="93"/>
  <c r="C19" i="19" s="1"/>
  <c r="S84" i="93"/>
  <c r="S19" i="19" s="1"/>
  <c r="AF84" i="93"/>
  <c r="AF19" i="19" s="1"/>
  <c r="B5" i="18"/>
  <c r="H126" i="93"/>
  <c r="H5" i="18" s="1"/>
  <c r="P126" i="93"/>
  <c r="P5" i="18" s="1"/>
  <c r="X126" i="93"/>
  <c r="X5" i="18" s="1"/>
  <c r="AF126" i="93"/>
  <c r="AF5" i="18" s="1"/>
  <c r="I126" i="93"/>
  <c r="I5" i="18" s="1"/>
  <c r="Q126" i="93"/>
  <c r="Q5" i="18" s="1"/>
  <c r="Y126" i="93"/>
  <c r="Y5" i="18" s="1"/>
  <c r="J126" i="93"/>
  <c r="J5" i="18" s="1"/>
  <c r="R126" i="93"/>
  <c r="R5" i="18" s="1"/>
  <c r="Z126" i="93"/>
  <c r="Z5" i="18" s="1"/>
  <c r="K126" i="93"/>
  <c r="K5" i="18" s="1"/>
  <c r="S126" i="93"/>
  <c r="S5" i="18" s="1"/>
  <c r="AA126" i="93"/>
  <c r="AA5" i="18" s="1"/>
  <c r="D126" i="93"/>
  <c r="D5" i="18" s="1"/>
  <c r="L126" i="93"/>
  <c r="L5" i="18" s="1"/>
  <c r="T126" i="93"/>
  <c r="T5" i="18" s="1"/>
  <c r="AB126" i="93"/>
  <c r="AB5" i="18" s="1"/>
  <c r="E126" i="93"/>
  <c r="E5" i="18" s="1"/>
  <c r="M126" i="93"/>
  <c r="M5" i="18" s="1"/>
  <c r="U126" i="93"/>
  <c r="U5" i="18" s="1"/>
  <c r="AC126" i="93"/>
  <c r="AC5" i="18" s="1"/>
  <c r="F126" i="93"/>
  <c r="F5" i="18" s="1"/>
  <c r="N126" i="93"/>
  <c r="N5" i="18" s="1"/>
  <c r="V126" i="93"/>
  <c r="V5" i="18" s="1"/>
  <c r="AD126" i="93"/>
  <c r="AD5" i="18" s="1"/>
  <c r="G126" i="93"/>
  <c r="G5" i="18" s="1"/>
  <c r="O126" i="93"/>
  <c r="O5" i="18" s="1"/>
  <c r="W126" i="93"/>
  <c r="W5" i="18" s="1"/>
  <c r="AE126" i="93"/>
  <c r="AE5" i="18" s="1"/>
  <c r="C126" i="93"/>
  <c r="C5" i="18" s="1"/>
  <c r="B20" i="18"/>
  <c r="E141" i="93"/>
  <c r="E20" i="18" s="1"/>
  <c r="M141" i="93"/>
  <c r="M20" i="18" s="1"/>
  <c r="U141" i="93"/>
  <c r="U20" i="18" s="1"/>
  <c r="AC141" i="93"/>
  <c r="AC20" i="18" s="1"/>
  <c r="F141" i="93"/>
  <c r="F20" i="18" s="1"/>
  <c r="N141" i="93"/>
  <c r="N20" i="18" s="1"/>
  <c r="V141" i="93"/>
  <c r="V20" i="18" s="1"/>
  <c r="AD141" i="93"/>
  <c r="AD20" i="18" s="1"/>
  <c r="G141" i="93"/>
  <c r="G20" i="18" s="1"/>
  <c r="O141" i="93"/>
  <c r="O20" i="18" s="1"/>
  <c r="W141" i="93"/>
  <c r="W20" i="18" s="1"/>
  <c r="AE141" i="93"/>
  <c r="AE20" i="18" s="1"/>
  <c r="H141" i="93"/>
  <c r="H20" i="18" s="1"/>
  <c r="P141" i="93"/>
  <c r="P20" i="18" s="1"/>
  <c r="X141" i="93"/>
  <c r="X20" i="18" s="1"/>
  <c r="AF141" i="93"/>
  <c r="AF20" i="18" s="1"/>
  <c r="I141" i="93"/>
  <c r="I20" i="18" s="1"/>
  <c r="Q141" i="93"/>
  <c r="Q20" i="18" s="1"/>
  <c r="Y141" i="93"/>
  <c r="Y20" i="18" s="1"/>
  <c r="J141" i="93"/>
  <c r="J20" i="18" s="1"/>
  <c r="R141" i="93"/>
  <c r="R20" i="18" s="1"/>
  <c r="Z141" i="93"/>
  <c r="Z20" i="18" s="1"/>
  <c r="K141" i="93"/>
  <c r="K20" i="18" s="1"/>
  <c r="S141" i="93"/>
  <c r="S20" i="18" s="1"/>
  <c r="AA141" i="93"/>
  <c r="AA20" i="18" s="1"/>
  <c r="D141" i="93"/>
  <c r="D20" i="18" s="1"/>
  <c r="L141" i="93"/>
  <c r="L20" i="18" s="1"/>
  <c r="T141" i="93"/>
  <c r="T20" i="18" s="1"/>
  <c r="AB141" i="93"/>
  <c r="AB20" i="18" s="1"/>
  <c r="C141" i="93"/>
  <c r="C20" i="18" s="1"/>
  <c r="B18" i="17"/>
  <c r="K111" i="93"/>
  <c r="K18" i="17" s="1"/>
  <c r="S111" i="93"/>
  <c r="S18" i="17" s="1"/>
  <c r="AA111" i="93"/>
  <c r="AA18" i="17" s="1"/>
  <c r="D111" i="93"/>
  <c r="D18" i="17" s="1"/>
  <c r="L111" i="93"/>
  <c r="L18" i="17" s="1"/>
  <c r="T111" i="93"/>
  <c r="T18" i="17" s="1"/>
  <c r="AB111" i="93"/>
  <c r="AB18" i="17" s="1"/>
  <c r="E111" i="93"/>
  <c r="E18" i="17" s="1"/>
  <c r="M111" i="93"/>
  <c r="M18" i="17" s="1"/>
  <c r="U111" i="93"/>
  <c r="U18" i="17" s="1"/>
  <c r="AC111" i="93"/>
  <c r="AC18" i="17" s="1"/>
  <c r="F111" i="93"/>
  <c r="F18" i="17" s="1"/>
  <c r="N111" i="93"/>
  <c r="N18" i="17" s="1"/>
  <c r="V111" i="93"/>
  <c r="V18" i="17" s="1"/>
  <c r="AD111" i="93"/>
  <c r="AD18" i="17" s="1"/>
  <c r="G111" i="93"/>
  <c r="G18" i="17" s="1"/>
  <c r="O111" i="93"/>
  <c r="O18" i="17" s="1"/>
  <c r="W111" i="93"/>
  <c r="W18" i="17" s="1"/>
  <c r="AE111" i="93"/>
  <c r="AE18" i="17" s="1"/>
  <c r="H111" i="93"/>
  <c r="H18" i="17" s="1"/>
  <c r="P111" i="93"/>
  <c r="P18" i="17" s="1"/>
  <c r="X111" i="93"/>
  <c r="X18" i="17" s="1"/>
  <c r="AF111" i="93"/>
  <c r="AF18" i="17" s="1"/>
  <c r="I111" i="93"/>
  <c r="I18" i="17" s="1"/>
  <c r="Q111" i="93"/>
  <c r="Q18" i="17" s="1"/>
  <c r="Y111" i="93"/>
  <c r="Y18" i="17" s="1"/>
  <c r="J111" i="93"/>
  <c r="J18" i="17" s="1"/>
  <c r="R111" i="93"/>
  <c r="R18" i="17" s="1"/>
  <c r="Z111" i="93"/>
  <c r="Z18" i="17" s="1"/>
  <c r="C111" i="93"/>
  <c r="C18" i="17" s="1"/>
  <c r="B8" i="19"/>
  <c r="E73" i="93"/>
  <c r="E8" i="19" s="1"/>
  <c r="M73" i="93"/>
  <c r="M8" i="19" s="1"/>
  <c r="U73" i="93"/>
  <c r="U8" i="19" s="1"/>
  <c r="AC73" i="93"/>
  <c r="AC8" i="19" s="1"/>
  <c r="F73" i="93"/>
  <c r="F8" i="19" s="1"/>
  <c r="N73" i="93"/>
  <c r="N8" i="19" s="1"/>
  <c r="V73" i="93"/>
  <c r="V8" i="19" s="1"/>
  <c r="AD73" i="93"/>
  <c r="AD8" i="19" s="1"/>
  <c r="G73" i="93"/>
  <c r="G8" i="19" s="1"/>
  <c r="O73" i="93"/>
  <c r="O8" i="19" s="1"/>
  <c r="W73" i="93"/>
  <c r="W8" i="19" s="1"/>
  <c r="AE73" i="93"/>
  <c r="AE8" i="19" s="1"/>
  <c r="H73" i="93"/>
  <c r="H8" i="19" s="1"/>
  <c r="P73" i="93"/>
  <c r="P8" i="19" s="1"/>
  <c r="X73" i="93"/>
  <c r="X8" i="19" s="1"/>
  <c r="AF73" i="93"/>
  <c r="AF8" i="19" s="1"/>
  <c r="I73" i="93"/>
  <c r="I8" i="19" s="1"/>
  <c r="Q73" i="93"/>
  <c r="Q8" i="19" s="1"/>
  <c r="Y73" i="93"/>
  <c r="Y8" i="19" s="1"/>
  <c r="J73" i="93"/>
  <c r="J8" i="19" s="1"/>
  <c r="R73" i="93"/>
  <c r="R8" i="19" s="1"/>
  <c r="Z73" i="93"/>
  <c r="Z8" i="19" s="1"/>
  <c r="K73" i="93"/>
  <c r="K8" i="19" s="1"/>
  <c r="S73" i="93"/>
  <c r="S8" i="19" s="1"/>
  <c r="AA73" i="93"/>
  <c r="AA8" i="19" s="1"/>
  <c r="D73" i="93"/>
  <c r="D8" i="19" s="1"/>
  <c r="L73" i="93"/>
  <c r="L8" i="19" s="1"/>
  <c r="T73" i="93"/>
  <c r="T8" i="19" s="1"/>
  <c r="AB73" i="93"/>
  <c r="AB8" i="19" s="1"/>
  <c r="C73" i="93"/>
  <c r="C8" i="19" s="1"/>
  <c r="B15" i="19"/>
  <c r="J80" i="93"/>
  <c r="J15" i="19" s="1"/>
  <c r="R80" i="93"/>
  <c r="R15" i="19" s="1"/>
  <c r="Z80" i="93"/>
  <c r="Z15" i="19" s="1"/>
  <c r="K80" i="93"/>
  <c r="K15" i="19" s="1"/>
  <c r="S80" i="93"/>
  <c r="S15" i="19" s="1"/>
  <c r="AA80" i="93"/>
  <c r="AA15" i="19" s="1"/>
  <c r="D80" i="93"/>
  <c r="D15" i="19" s="1"/>
  <c r="L80" i="93"/>
  <c r="L15" i="19" s="1"/>
  <c r="T80" i="93"/>
  <c r="T15" i="19" s="1"/>
  <c r="AB80" i="93"/>
  <c r="AB15" i="19" s="1"/>
  <c r="E80" i="93"/>
  <c r="E15" i="19" s="1"/>
  <c r="M80" i="93"/>
  <c r="M15" i="19" s="1"/>
  <c r="U80" i="93"/>
  <c r="U15" i="19" s="1"/>
  <c r="AC80" i="93"/>
  <c r="AC15" i="19" s="1"/>
  <c r="F80" i="93"/>
  <c r="F15" i="19" s="1"/>
  <c r="N80" i="93"/>
  <c r="N15" i="19" s="1"/>
  <c r="V80" i="93"/>
  <c r="V15" i="19" s="1"/>
  <c r="AD80" i="93"/>
  <c r="AD15" i="19" s="1"/>
  <c r="G80" i="93"/>
  <c r="G15" i="19" s="1"/>
  <c r="O80" i="93"/>
  <c r="O15" i="19" s="1"/>
  <c r="W80" i="93"/>
  <c r="W15" i="19" s="1"/>
  <c r="AE80" i="93"/>
  <c r="AE15" i="19" s="1"/>
  <c r="H80" i="93"/>
  <c r="H15" i="19" s="1"/>
  <c r="P80" i="93"/>
  <c r="P15" i="19" s="1"/>
  <c r="X80" i="93"/>
  <c r="X15" i="19" s="1"/>
  <c r="AF80" i="93"/>
  <c r="AF15" i="19" s="1"/>
  <c r="I80" i="93"/>
  <c r="I15" i="19" s="1"/>
  <c r="Q80" i="93"/>
  <c r="Q15" i="19" s="1"/>
  <c r="Y80" i="93"/>
  <c r="Y15" i="19" s="1"/>
  <c r="C80" i="93"/>
  <c r="C15" i="19" s="1"/>
  <c r="B22" i="19"/>
  <c r="G87" i="93"/>
  <c r="G22" i="19" s="1"/>
  <c r="O87" i="93"/>
  <c r="O22" i="19" s="1"/>
  <c r="W87" i="93"/>
  <c r="W22" i="19" s="1"/>
  <c r="AE87" i="93"/>
  <c r="AE22" i="19" s="1"/>
  <c r="K87" i="93"/>
  <c r="K22" i="19" s="1"/>
  <c r="S87" i="93"/>
  <c r="S22" i="19" s="1"/>
  <c r="AA87" i="93"/>
  <c r="AA22" i="19" s="1"/>
  <c r="J87" i="93"/>
  <c r="J22" i="19" s="1"/>
  <c r="U87" i="93"/>
  <c r="U22" i="19" s="1"/>
  <c r="AF87" i="93"/>
  <c r="AF22" i="19" s="1"/>
  <c r="L87" i="93"/>
  <c r="L22" i="19" s="1"/>
  <c r="V87" i="93"/>
  <c r="V22" i="19" s="1"/>
  <c r="C87" i="93"/>
  <c r="C22" i="19" s="1"/>
  <c r="M87" i="93"/>
  <c r="M22" i="19" s="1"/>
  <c r="X87" i="93"/>
  <c r="X22" i="19" s="1"/>
  <c r="D87" i="93"/>
  <c r="D22" i="19" s="1"/>
  <c r="N87" i="93"/>
  <c r="N22" i="19" s="1"/>
  <c r="Y87" i="93"/>
  <c r="Y22" i="19" s="1"/>
  <c r="E87" i="93"/>
  <c r="E22" i="19" s="1"/>
  <c r="P87" i="93"/>
  <c r="P22" i="19" s="1"/>
  <c r="Z87" i="93"/>
  <c r="Z22" i="19" s="1"/>
  <c r="F87" i="93"/>
  <c r="F22" i="19" s="1"/>
  <c r="Q87" i="93"/>
  <c r="Q22" i="19" s="1"/>
  <c r="AB87" i="93"/>
  <c r="AB22" i="19" s="1"/>
  <c r="H87" i="93"/>
  <c r="H22" i="19" s="1"/>
  <c r="R87" i="93"/>
  <c r="R22" i="19" s="1"/>
  <c r="AC87" i="93"/>
  <c r="AC22" i="19" s="1"/>
  <c r="I87" i="93"/>
  <c r="I22" i="19" s="1"/>
  <c r="T87" i="93"/>
  <c r="T22" i="19" s="1"/>
  <c r="AD87" i="93"/>
  <c r="AD22" i="19" s="1"/>
  <c r="B8" i="18"/>
  <c r="I129" i="93"/>
  <c r="I8" i="18" s="1"/>
  <c r="Q129" i="93"/>
  <c r="Q8" i="18" s="1"/>
  <c r="Y129" i="93"/>
  <c r="Y8" i="18" s="1"/>
  <c r="J129" i="93"/>
  <c r="J8" i="18" s="1"/>
  <c r="R129" i="93"/>
  <c r="R8" i="18" s="1"/>
  <c r="Z129" i="93"/>
  <c r="Z8" i="18" s="1"/>
  <c r="K129" i="93"/>
  <c r="K8" i="18" s="1"/>
  <c r="S129" i="93"/>
  <c r="S8" i="18" s="1"/>
  <c r="AA129" i="93"/>
  <c r="AA8" i="18" s="1"/>
  <c r="D129" i="93"/>
  <c r="D8" i="18" s="1"/>
  <c r="L129" i="93"/>
  <c r="L8" i="18" s="1"/>
  <c r="T129" i="93"/>
  <c r="T8" i="18" s="1"/>
  <c r="AB129" i="93"/>
  <c r="AB8" i="18" s="1"/>
  <c r="E129" i="93"/>
  <c r="E8" i="18" s="1"/>
  <c r="M129" i="93"/>
  <c r="M8" i="18" s="1"/>
  <c r="U129" i="93"/>
  <c r="U8" i="18" s="1"/>
  <c r="AC129" i="93"/>
  <c r="AC8" i="18" s="1"/>
  <c r="F129" i="93"/>
  <c r="F8" i="18" s="1"/>
  <c r="N129" i="93"/>
  <c r="N8" i="18" s="1"/>
  <c r="V129" i="93"/>
  <c r="V8" i="18" s="1"/>
  <c r="AD129" i="93"/>
  <c r="AD8" i="18" s="1"/>
  <c r="G129" i="93"/>
  <c r="G8" i="18" s="1"/>
  <c r="O129" i="93"/>
  <c r="O8" i="18" s="1"/>
  <c r="W129" i="93"/>
  <c r="W8" i="18" s="1"/>
  <c r="AE129" i="93"/>
  <c r="AE8" i="18" s="1"/>
  <c r="H129" i="93"/>
  <c r="H8" i="18" s="1"/>
  <c r="P129" i="93"/>
  <c r="P8" i="18" s="1"/>
  <c r="X129" i="93"/>
  <c r="X8" i="18" s="1"/>
  <c r="AF129" i="93"/>
  <c r="AF8" i="18" s="1"/>
  <c r="C129" i="93"/>
  <c r="C8" i="18" s="1"/>
  <c r="AK6" i="88" a="1"/>
  <c r="AK6" i="88" s="1"/>
  <c r="AE5" i="88" a="1"/>
  <c r="AE5" i="88" s="1"/>
  <c r="AC5" i="89" a="1"/>
  <c r="AC5" i="89" s="1"/>
  <c r="AD9" i="89" s="1"/>
  <c r="U7" i="87" a="1"/>
  <c r="U7" i="87" s="1"/>
  <c r="AF6" i="88" a="1"/>
  <c r="AF6" i="88" s="1"/>
  <c r="AC5" i="88" a="1"/>
  <c r="AC5" i="88" s="1"/>
  <c r="AF5" i="88" a="1"/>
  <c r="AF5" i="88" s="1"/>
  <c r="AD5" i="88" a="1"/>
  <c r="AD5" i="88" s="1"/>
  <c r="V5" i="89" a="1"/>
  <c r="V5" i="89" s="1"/>
  <c r="V9" i="89" s="1"/>
  <c r="R5" i="89" a="1"/>
  <c r="R5" i="89" s="1"/>
  <c r="AF5" i="89" a="1"/>
  <c r="AF5" i="89" s="1"/>
  <c r="AG9" i="89" s="1"/>
  <c r="AE5" i="89" a="1"/>
  <c r="AE5" i="89" s="1"/>
  <c r="AE9" i="89" s="1"/>
  <c r="Q5" i="89" a="1"/>
  <c r="Q5" i="89" s="1"/>
  <c r="Q9" i="89" s="1"/>
  <c r="S5" i="89" a="1"/>
  <c r="S5" i="89" s="1"/>
  <c r="T5" i="89" a="1"/>
  <c r="T5" i="89" s="1"/>
  <c r="AU7" i="89"/>
  <c r="AT7" i="89"/>
  <c r="AS7" i="89"/>
  <c r="AR7" i="89"/>
  <c r="AQ7" i="89"/>
  <c r="AO7" i="89"/>
  <c r="AN7" i="89"/>
  <c r="AP7" i="89"/>
  <c r="AM7" i="89"/>
  <c r="AV7" i="89"/>
  <c r="AV6" i="89"/>
  <c r="AU6" i="89"/>
  <c r="AR6" i="89"/>
  <c r="AT6" i="89"/>
  <c r="AS6" i="89"/>
  <c r="AQ6" i="89"/>
  <c r="AP6" i="89"/>
  <c r="AN6" i="89"/>
  <c r="AM6" i="89"/>
  <c r="AO6" i="89"/>
  <c r="Y5" i="89" a="1"/>
  <c r="Y5" i="89" s="1"/>
  <c r="AA5" i="89" a="1"/>
  <c r="AA5" i="89" s="1"/>
  <c r="Z5" i="89" a="1"/>
  <c r="Z5" i="89" s="1"/>
  <c r="X5" i="89" a="1"/>
  <c r="X5" i="89" s="1"/>
  <c r="X9" i="89" s="1"/>
  <c r="W9" i="89"/>
  <c r="AH5" i="89" a="1"/>
  <c r="AH5" i="89" s="1"/>
  <c r="AH9" i="89" s="1"/>
  <c r="AK5" i="89" a="1"/>
  <c r="AK5" i="89" s="1"/>
  <c r="AJ5" i="89" a="1"/>
  <c r="AJ5" i="89" s="1"/>
  <c r="AI5" i="89" a="1"/>
  <c r="AI5" i="89" s="1"/>
  <c r="AF6" i="87" a="1"/>
  <c r="AF6" i="87" s="1"/>
  <c r="H11" i="86"/>
  <c r="L11" i="86"/>
  <c r="G11" i="86"/>
  <c r="E11" i="86"/>
  <c r="E7" i="85"/>
  <c r="AD7" i="87" a="1"/>
  <c r="AD7" i="87" s="1"/>
  <c r="AC7" i="87" a="1"/>
  <c r="AC7" i="87" s="1"/>
  <c r="AE7" i="87" a="1"/>
  <c r="AE7" i="87" s="1"/>
  <c r="AA7" i="87" a="1"/>
  <c r="AA7" i="87" s="1"/>
  <c r="Y7" i="87" a="1"/>
  <c r="Y7" i="87" s="1"/>
  <c r="X7" i="87" a="1"/>
  <c r="X7" i="87" s="1"/>
  <c r="X6" i="87" a="1"/>
  <c r="X6" i="87" s="1"/>
  <c r="AA6" i="87" a="1"/>
  <c r="AA6" i="87" s="1"/>
  <c r="Z6" i="87" a="1"/>
  <c r="Z6" i="87" s="1"/>
  <c r="Y6" i="87" a="1"/>
  <c r="Y6" i="87" s="1"/>
  <c r="AF5" i="87" a="1"/>
  <c r="AF5" i="87" s="1"/>
  <c r="AG9" i="87" s="1"/>
  <c r="AC5" i="87" a="1"/>
  <c r="AC5" i="87" s="1"/>
  <c r="AD5" i="87" a="1"/>
  <c r="AD5" i="87" s="1"/>
  <c r="AE5" i="87" a="1"/>
  <c r="AE5" i="87" s="1"/>
  <c r="V6" i="87" a="1"/>
  <c r="V6" i="87" s="1"/>
  <c r="AK6" i="87" a="1"/>
  <c r="AK6" i="87" s="1"/>
  <c r="AI6" i="87" a="1"/>
  <c r="AI6" i="87" s="1"/>
  <c r="V5" i="87" a="1"/>
  <c r="V5" i="87" s="1"/>
  <c r="W9" i="87" s="1"/>
  <c r="U5" i="87" a="1"/>
  <c r="U5" i="87" s="1"/>
  <c r="T5" i="87" a="1"/>
  <c r="T5" i="87" s="1"/>
  <c r="S5" i="87" a="1"/>
  <c r="S5" i="87" s="1"/>
  <c r="R5" i="87" a="1"/>
  <c r="R5" i="87" s="1"/>
  <c r="Q5" i="87" a="1"/>
  <c r="Q5" i="87" s="1"/>
  <c r="Q9" i="87" s="1"/>
  <c r="AK7" i="87" a="1"/>
  <c r="AK7" i="87" s="1"/>
  <c r="AI5" i="87" a="1"/>
  <c r="AI5" i="87" s="1"/>
  <c r="AH5" i="87" a="1"/>
  <c r="AH5" i="87" s="1"/>
  <c r="AH9" i="87" s="1"/>
  <c r="AK5" i="87" a="1"/>
  <c r="AK5" i="87" s="1"/>
  <c r="AJ5" i="87" a="1"/>
  <c r="AJ5" i="87" s="1"/>
  <c r="Y5" i="87" a="1"/>
  <c r="Y5" i="87" s="1"/>
  <c r="X5" i="87" a="1"/>
  <c r="X5" i="87" s="1"/>
  <c r="X9" i="87" s="1"/>
  <c r="AA5" i="87" a="1"/>
  <c r="AA5" i="87" s="1"/>
  <c r="Z5" i="87" a="1"/>
  <c r="Z5" i="87" s="1"/>
  <c r="Q6" i="87" a="1"/>
  <c r="Q6" i="87" s="1"/>
  <c r="R6" i="87" a="1"/>
  <c r="R6" i="87" s="1"/>
  <c r="S6" i="87" a="1"/>
  <c r="S6" i="87" s="1"/>
  <c r="AH7" i="87" a="1"/>
  <c r="AH7" i="87" s="1"/>
  <c r="T6" i="87" a="1"/>
  <c r="T6" i="87" s="1"/>
  <c r="AI7" i="87" a="1"/>
  <c r="AI7" i="87" s="1"/>
  <c r="U6" i="87" a="1"/>
  <c r="U6" i="87" s="1"/>
  <c r="Q6" i="88" a="1"/>
  <c r="Q6" i="88" s="1"/>
  <c r="AE6" i="88" a="1"/>
  <c r="AE6" i="88" s="1"/>
  <c r="AJ6" i="87" a="1"/>
  <c r="AJ6" i="87" s="1"/>
  <c r="AC6" i="87" a="1"/>
  <c r="AC6" i="87" s="1"/>
  <c r="AD6" i="87" a="1"/>
  <c r="AD6" i="87" s="1"/>
  <c r="AE6" i="87" a="1"/>
  <c r="AE6" i="87" s="1"/>
  <c r="AH6" i="87" a="1"/>
  <c r="AH6" i="87" s="1"/>
  <c r="AF7" i="87" a="1"/>
  <c r="AF7" i="87" s="1"/>
  <c r="Z7" i="87" a="1"/>
  <c r="Z7" i="87" s="1"/>
  <c r="R7" i="87" a="1"/>
  <c r="R7" i="87" s="1"/>
  <c r="V7" i="87" a="1"/>
  <c r="V7" i="87" s="1"/>
  <c r="Q7" i="87" a="1"/>
  <c r="Q7" i="87" s="1"/>
  <c r="S7" i="87" a="1"/>
  <c r="S7" i="87" s="1"/>
  <c r="T7" i="87" a="1"/>
  <c r="T7" i="87" s="1"/>
  <c r="AJ7" i="88" a="1"/>
  <c r="AJ7" i="88" s="1"/>
  <c r="AK7" i="88" a="1"/>
  <c r="AK7" i="88" s="1"/>
  <c r="AA5" i="88" a="1"/>
  <c r="AA5" i="88" s="1"/>
  <c r="AB9" i="88" s="1"/>
  <c r="AA6" i="88" a="1"/>
  <c r="AA6" i="88" s="1"/>
  <c r="Z6" i="88" a="1"/>
  <c r="Z6" i="88" s="1"/>
  <c r="T6" i="88" a="1"/>
  <c r="T6" i="88" s="1"/>
  <c r="Q7" i="88" a="1"/>
  <c r="Q7" i="88" s="1"/>
  <c r="S7" i="88" a="1"/>
  <c r="S7" i="88" s="1"/>
  <c r="R7" i="88" a="1"/>
  <c r="R7" i="88" s="1"/>
  <c r="V7" i="88" a="1"/>
  <c r="V7" i="88" s="1"/>
  <c r="U7" i="88" a="1"/>
  <c r="U7" i="88" s="1"/>
  <c r="T7" i="88" a="1"/>
  <c r="T7" i="88" s="1"/>
  <c r="AA7" i="88" a="1"/>
  <c r="AA7" i="88" s="1"/>
  <c r="Z7" i="88" a="1"/>
  <c r="Z7" i="88" s="1"/>
  <c r="Y7" i="88" a="1"/>
  <c r="Y7" i="88" s="1"/>
  <c r="X7" i="88" a="1"/>
  <c r="X7" i="88" s="1"/>
  <c r="AF7" i="88" a="1"/>
  <c r="AF7" i="88" s="1"/>
  <c r="AE7" i="88" a="1"/>
  <c r="AE7" i="88" s="1"/>
  <c r="AD7" i="88" a="1"/>
  <c r="AD7" i="88" s="1"/>
  <c r="AC7" i="88" a="1"/>
  <c r="AC7" i="88" s="1"/>
  <c r="AH6" i="88" a="1"/>
  <c r="AH6" i="88" s="1"/>
  <c r="AC6" i="88" a="1"/>
  <c r="AC6" i="88" s="1"/>
  <c r="AD6" i="88" a="1"/>
  <c r="AD6" i="88" s="1"/>
  <c r="AK5" i="88" a="1"/>
  <c r="AK5" i="88" s="1"/>
  <c r="AL9" i="88" s="1"/>
  <c r="AH5" i="88" a="1"/>
  <c r="AH5" i="88" s="1"/>
  <c r="AH9" i="88" s="1"/>
  <c r="AI5" i="88" a="1"/>
  <c r="AI5" i="88" s="1"/>
  <c r="AJ5" i="88" a="1"/>
  <c r="AJ5" i="88" s="1"/>
  <c r="AJ7" i="87" a="1"/>
  <c r="AJ7" i="87" s="1"/>
  <c r="AI6" i="88" a="1"/>
  <c r="AI6" i="88" s="1"/>
  <c r="AJ6" i="88" a="1"/>
  <c r="AJ6" i="88" s="1"/>
  <c r="AH7" i="88" a="1"/>
  <c r="AH7" i="88" s="1"/>
  <c r="AI7" i="88" a="1"/>
  <c r="AI7" i="88" s="1"/>
  <c r="X6" i="88" a="1"/>
  <c r="X6" i="88" s="1"/>
  <c r="Y6" i="88" a="1"/>
  <c r="Y6" i="88" s="1"/>
  <c r="V6" i="88" a="1"/>
  <c r="V6" i="88" s="1"/>
  <c r="Q5" i="88" a="1"/>
  <c r="Q5" i="88" s="1"/>
  <c r="Q9" i="88" s="1"/>
  <c r="V5" i="88" a="1"/>
  <c r="V5" i="88" s="1"/>
  <c r="W9" i="88" s="1"/>
  <c r="X5" i="88" a="1"/>
  <c r="X5" i="88" s="1"/>
  <c r="X9" i="88" s="1"/>
  <c r="Y5" i="88" a="1"/>
  <c r="Y5" i="88" s="1"/>
  <c r="Z5" i="88" a="1"/>
  <c r="Z5" i="88" s="1"/>
  <c r="R6" i="88" a="1"/>
  <c r="R6" i="88" s="1"/>
  <c r="S6" i="88" a="1"/>
  <c r="S6" i="88" s="1"/>
  <c r="U6" i="88" a="1"/>
  <c r="U6" i="88" s="1"/>
  <c r="R5" i="88" a="1"/>
  <c r="R5" i="88" s="1"/>
  <c r="S5" i="88" a="1"/>
  <c r="S5" i="88" s="1"/>
  <c r="T5" i="88" a="1"/>
  <c r="T5" i="88" s="1"/>
  <c r="AG9" i="88"/>
  <c r="J11" i="86"/>
  <c r="M11" i="86"/>
  <c r="I11" i="86"/>
  <c r="F11" i="86"/>
  <c r="D40" i="86"/>
  <c r="D42" i="86"/>
  <c r="D41" i="86"/>
  <c r="D90" i="93" l="1"/>
  <c r="D25" i="19" s="1"/>
  <c r="F25" i="97"/>
  <c r="F25" i="15"/>
  <c r="E34" i="93"/>
  <c r="F25" i="96"/>
  <c r="AD9" i="87"/>
  <c r="AC9" i="87"/>
  <c r="AE9" i="88"/>
  <c r="AS5" i="87"/>
  <c r="AC9" i="89"/>
  <c r="AK9" i="87"/>
  <c r="T9" i="89"/>
  <c r="R9" i="88"/>
  <c r="Z9" i="88"/>
  <c r="R9" i="89"/>
  <c r="Z9" i="89"/>
  <c r="S9" i="87"/>
  <c r="AN5" i="87"/>
  <c r="AQ5" i="87"/>
  <c r="AL9" i="87"/>
  <c r="AR5" i="87"/>
  <c r="AT5" i="87"/>
  <c r="AU9" i="87" s="1"/>
  <c r="AV5" i="87"/>
  <c r="AW5" i="87" s="1"/>
  <c r="AU5" i="87"/>
  <c r="AO5" i="87"/>
  <c r="AP5" i="87"/>
  <c r="AV7" i="88"/>
  <c r="Y9" i="87"/>
  <c r="AF9" i="89"/>
  <c r="AF9" i="87"/>
  <c r="AM5" i="87"/>
  <c r="AM9" i="87" s="1"/>
  <c r="AK9" i="88"/>
  <c r="T9" i="88"/>
  <c r="S9" i="88"/>
  <c r="Z9" i="87"/>
  <c r="S9" i="89"/>
  <c r="AP5" i="89"/>
  <c r="AI9" i="89"/>
  <c r="AO5" i="89"/>
  <c r="AQ5" i="89"/>
  <c r="AR5" i="89"/>
  <c r="AU5" i="89"/>
  <c r="AV5" i="89"/>
  <c r="AS5" i="89"/>
  <c r="AT5" i="89"/>
  <c r="AM5" i="89"/>
  <c r="AM9" i="89" s="1"/>
  <c r="AN5" i="89"/>
  <c r="U9" i="89"/>
  <c r="AK9" i="89"/>
  <c r="AL9" i="89"/>
  <c r="AJ9" i="89"/>
  <c r="AA9" i="89"/>
  <c r="AB9" i="89"/>
  <c r="Y9" i="89"/>
  <c r="U9" i="87"/>
  <c r="AA9" i="87"/>
  <c r="AJ9" i="87"/>
  <c r="AI9" i="87"/>
  <c r="V9" i="87"/>
  <c r="AU7" i="87"/>
  <c r="R9" i="87"/>
  <c r="AE9" i="87"/>
  <c r="AB9" i="87"/>
  <c r="T9" i="87"/>
  <c r="V9" i="88"/>
  <c r="AR6" i="87"/>
  <c r="AT6" i="87"/>
  <c r="AU6" i="87"/>
  <c r="AS6" i="87"/>
  <c r="AN6" i="87"/>
  <c r="AV6" i="87"/>
  <c r="AO6" i="87"/>
  <c r="AP6" i="87"/>
  <c r="AM6" i="87"/>
  <c r="AQ6" i="87"/>
  <c r="AV6" i="88"/>
  <c r="AI9" i="88"/>
  <c r="AJ9" i="88"/>
  <c r="AR7" i="87"/>
  <c r="AV7" i="87"/>
  <c r="AM7" i="87"/>
  <c r="AN7" i="87"/>
  <c r="AO7" i="87"/>
  <c r="AP7" i="87"/>
  <c r="AS7" i="87"/>
  <c r="AT7" i="87"/>
  <c r="AQ7" i="87"/>
  <c r="AO7" i="88"/>
  <c r="AP7" i="88"/>
  <c r="AQ6" i="88"/>
  <c r="AQ7" i="88"/>
  <c r="AR7" i="88"/>
  <c r="AN6" i="88"/>
  <c r="AT7" i="88"/>
  <c r="AU6" i="88"/>
  <c r="AN7" i="88"/>
  <c r="AO6" i="88"/>
  <c r="AU7" i="88"/>
  <c r="AM7" i="88"/>
  <c r="AS7" i="88"/>
  <c r="AR6" i="88"/>
  <c r="AM6" i="88"/>
  <c r="AP6" i="88"/>
  <c r="AT6" i="88"/>
  <c r="AS6" i="88"/>
  <c r="AR5" i="88"/>
  <c r="AO5" i="88"/>
  <c r="AU5" i="88"/>
  <c r="AS5" i="88"/>
  <c r="AV5" i="88"/>
  <c r="AC9" i="88"/>
  <c r="AM5" i="88"/>
  <c r="AM9" i="88" s="1"/>
  <c r="AN5" i="88"/>
  <c r="AD9" i="88"/>
  <c r="AP5" i="88"/>
  <c r="AQ5" i="88"/>
  <c r="AT5" i="88"/>
  <c r="AA9" i="88"/>
  <c r="Y9" i="88"/>
  <c r="AF9" i="88"/>
  <c r="U9" i="88"/>
  <c r="AP9" i="87" l="1"/>
  <c r="B3" i="22"/>
  <c r="C3" i="22" s="1"/>
  <c r="D3" i="22" s="1"/>
  <c r="E3" i="22" s="1"/>
  <c r="F3" i="22" s="1"/>
  <c r="G3" i="22" s="1"/>
  <c r="H3" i="22" s="1"/>
  <c r="I3" i="22" s="1"/>
  <c r="J3" i="22" s="1"/>
  <c r="K3" i="22" s="1"/>
  <c r="L3" i="22" s="1"/>
  <c r="M3" i="22" s="1"/>
  <c r="N3" i="22" s="1"/>
  <c r="O3" i="22" s="1"/>
  <c r="P3" i="22" s="1"/>
  <c r="Q3" i="22" s="1"/>
  <c r="R3" i="22" s="1"/>
  <c r="S3" i="22" s="1"/>
  <c r="T3" i="22" s="1"/>
  <c r="U3" i="22" s="1"/>
  <c r="V3" i="22" s="1"/>
  <c r="W3" i="22" s="1"/>
  <c r="B3" i="97"/>
  <c r="G25" i="96"/>
  <c r="E118" i="93"/>
  <c r="E146" i="93"/>
  <c r="E25" i="18" s="1"/>
  <c r="E90" i="93"/>
  <c r="E25" i="19" s="1"/>
  <c r="G25" i="15"/>
  <c r="F34" i="93"/>
  <c r="G25" i="97"/>
  <c r="B10" i="21"/>
  <c r="C10" i="21" s="1"/>
  <c r="B4" i="23"/>
  <c r="AT9" i="87"/>
  <c r="AS9" i="87"/>
  <c r="AR9" i="89"/>
  <c r="AO9" i="87"/>
  <c r="AR9" i="87"/>
  <c r="AN9" i="87"/>
  <c r="AV9" i="87"/>
  <c r="AP9" i="89"/>
  <c r="AQ9" i="89"/>
  <c r="AQ9" i="87"/>
  <c r="AU9" i="89"/>
  <c r="AN9" i="89"/>
  <c r="AS9" i="89"/>
  <c r="AT9" i="89"/>
  <c r="AV9" i="89"/>
  <c r="AO9" i="89"/>
  <c r="AW5" i="89"/>
  <c r="AR9" i="88"/>
  <c r="AP9" i="88"/>
  <c r="AS9" i="88"/>
  <c r="B24" i="23"/>
  <c r="C24" i="23" s="1"/>
  <c r="AV9" i="88"/>
  <c r="AW5" i="88"/>
  <c r="AU9" i="88"/>
  <c r="AN9" i="88"/>
  <c r="AO9" i="88"/>
  <c r="AT9" i="88"/>
  <c r="AQ9" i="88"/>
  <c r="H25" i="15" l="1"/>
  <c r="G34" i="93"/>
  <c r="H25" i="96"/>
  <c r="H25" i="97"/>
  <c r="C3" i="97"/>
  <c r="B3" i="19"/>
  <c r="F90" i="93"/>
  <c r="F25" i="19" s="1"/>
  <c r="F118" i="93"/>
  <c r="F146" i="93"/>
  <c r="F25" i="18" s="1"/>
  <c r="C4" i="23"/>
  <c r="D4" i="23" s="1"/>
  <c r="D10" i="21"/>
  <c r="D24" i="23"/>
  <c r="X3" i="22"/>
  <c r="Y3" i="22" s="1"/>
  <c r="Z3" i="22" s="1"/>
  <c r="AA3" i="22" s="1"/>
  <c r="AB3" i="22" s="1"/>
  <c r="AC3" i="22" s="1"/>
  <c r="AD3" i="22" s="1"/>
  <c r="AE3" i="22" s="1"/>
  <c r="AF3" i="22" s="1"/>
  <c r="N8" i="85"/>
  <c r="K8" i="85"/>
  <c r="C7" i="84"/>
  <c r="C6" i="84"/>
  <c r="C5" i="84"/>
  <c r="C39" i="82"/>
  <c r="C38" i="82"/>
  <c r="C37" i="82"/>
  <c r="J7" i="82"/>
  <c r="J6" i="82" s="1"/>
  <c r="M7" i="82"/>
  <c r="M6" i="82" s="1"/>
  <c r="L7" i="82"/>
  <c r="L6" i="82" s="1"/>
  <c r="I7" i="82"/>
  <c r="I6" i="82" s="1"/>
  <c r="H7" i="82"/>
  <c r="H6" i="82" s="1"/>
  <c r="G7" i="82"/>
  <c r="G6" i="82" s="1"/>
  <c r="F7" i="82"/>
  <c r="F6" i="82" s="1"/>
  <c r="E7" i="82"/>
  <c r="E6" i="82" s="1"/>
  <c r="D3" i="97" l="1"/>
  <c r="C3" i="19"/>
  <c r="I25" i="97"/>
  <c r="I25" i="96"/>
  <c r="G118" i="93"/>
  <c r="G90" i="93"/>
  <c r="G25" i="19" s="1"/>
  <c r="G146" i="93"/>
  <c r="G25" i="18" s="1"/>
  <c r="I25" i="15"/>
  <c r="H34" i="93"/>
  <c r="E10" i="21"/>
  <c r="E24" i="23"/>
  <c r="E4" i="23"/>
  <c r="D39" i="82"/>
  <c r="D38" i="82"/>
  <c r="D46" i="85"/>
  <c r="D45" i="85"/>
  <c r="L8" i="85"/>
  <c r="M8" i="85"/>
  <c r="J8" i="85"/>
  <c r="I8" i="85"/>
  <c r="H8" i="85"/>
  <c r="G8" i="85"/>
  <c r="F8" i="85"/>
  <c r="E8" i="85"/>
  <c r="D44" i="85"/>
  <c r="D6" i="84"/>
  <c r="D5" i="84"/>
  <c r="D7" i="84"/>
  <c r="D37" i="82"/>
  <c r="G8" i="82"/>
  <c r="I8" i="82"/>
  <c r="F8" i="82"/>
  <c r="E8" i="82"/>
  <c r="M8" i="82"/>
  <c r="L8" i="82"/>
  <c r="H8" i="82"/>
  <c r="J8" i="82"/>
  <c r="J25" i="96" l="1"/>
  <c r="H146" i="93"/>
  <c r="H25" i="18" s="1"/>
  <c r="H90" i="93"/>
  <c r="H25" i="19" s="1"/>
  <c r="H118" i="93"/>
  <c r="J25" i="97"/>
  <c r="J25" i="15"/>
  <c r="I34" i="93"/>
  <c r="E3" i="97"/>
  <c r="D3" i="19"/>
  <c r="F10" i="21"/>
  <c r="F4" i="23"/>
  <c r="F24" i="23"/>
  <c r="L16" i="81"/>
  <c r="F16" i="81"/>
  <c r="J16" i="81"/>
  <c r="I16" i="81"/>
  <c r="H16" i="81"/>
  <c r="E16" i="81"/>
  <c r="G16" i="81"/>
  <c r="M16" i="81"/>
  <c r="AW34" i="74"/>
  <c r="K25" i="15" l="1"/>
  <c r="J34" i="93"/>
  <c r="K25" i="97"/>
  <c r="F3" i="97"/>
  <c r="E3" i="19"/>
  <c r="I118" i="93"/>
  <c r="I146" i="93"/>
  <c r="I25" i="18" s="1"/>
  <c r="I90" i="93"/>
  <c r="I25" i="19" s="1"/>
  <c r="K25" i="96"/>
  <c r="G10" i="21"/>
  <c r="G24" i="23"/>
  <c r="G4" i="23"/>
  <c r="D46" i="81"/>
  <c r="G3" i="97" l="1"/>
  <c r="F3" i="19"/>
  <c r="L25" i="97"/>
  <c r="L25" i="96"/>
  <c r="J146" i="93"/>
  <c r="J25" i="18" s="1"/>
  <c r="J90" i="93"/>
  <c r="J25" i="19" s="1"/>
  <c r="J118" i="93"/>
  <c r="L25" i="15"/>
  <c r="K34" i="93"/>
  <c r="H10" i="21"/>
  <c r="H4" i="23"/>
  <c r="H24" i="23"/>
  <c r="D48" i="81"/>
  <c r="D47" i="81"/>
  <c r="R15" i="15"/>
  <c r="S15" i="15"/>
  <c r="T15" i="15"/>
  <c r="U15" i="15"/>
  <c r="R26" i="15"/>
  <c r="S26" i="15"/>
  <c r="T26" i="15"/>
  <c r="U26" i="15"/>
  <c r="M15" i="15"/>
  <c r="N15" i="15"/>
  <c r="O15" i="15"/>
  <c r="P15" i="15"/>
  <c r="M26" i="15"/>
  <c r="N26" i="15"/>
  <c r="O26" i="15"/>
  <c r="P26" i="15"/>
  <c r="H15" i="15"/>
  <c r="I15" i="15"/>
  <c r="J15" i="15"/>
  <c r="K15" i="15"/>
  <c r="H26" i="15"/>
  <c r="I26" i="15"/>
  <c r="J26" i="15"/>
  <c r="K26" i="15"/>
  <c r="B15" i="15"/>
  <c r="B24" i="93" s="1"/>
  <c r="C15" i="15"/>
  <c r="D15" i="15"/>
  <c r="E15" i="15"/>
  <c r="F15" i="15"/>
  <c r="B26" i="15"/>
  <c r="B35" i="93" s="1"/>
  <c r="C26" i="15"/>
  <c r="D26" i="15"/>
  <c r="E26" i="15"/>
  <c r="F26" i="15"/>
  <c r="M25" i="96" l="1"/>
  <c r="K118" i="93"/>
  <c r="K146" i="93"/>
  <c r="K25" i="18" s="1"/>
  <c r="K90" i="93"/>
  <c r="K25" i="19" s="1"/>
  <c r="M25" i="97"/>
  <c r="M25" i="15"/>
  <c r="L34" i="93"/>
  <c r="H3" i="97"/>
  <c r="G3" i="19"/>
  <c r="I10" i="21"/>
  <c r="I24" i="23"/>
  <c r="I4" i="23"/>
  <c r="K16" i="23"/>
  <c r="K17" i="23"/>
  <c r="K16" i="22"/>
  <c r="K17" i="22"/>
  <c r="F16" i="23"/>
  <c r="F16" i="22"/>
  <c r="F17" i="23"/>
  <c r="F17" i="22"/>
  <c r="P12" i="23"/>
  <c r="P11" i="23"/>
  <c r="P11" i="22"/>
  <c r="P12" i="22"/>
  <c r="U16" i="15"/>
  <c r="U17" i="15"/>
  <c r="B22" i="15"/>
  <c r="B20" i="15"/>
  <c r="B29" i="93" s="1"/>
  <c r="B21" i="15"/>
  <c r="B30" i="93" s="1"/>
  <c r="B18" i="15"/>
  <c r="B27" i="93" s="1"/>
  <c r="B19" i="15"/>
  <c r="B28" i="93" s="1"/>
  <c r="K11" i="23"/>
  <c r="K12" i="23"/>
  <c r="K11" i="22"/>
  <c r="K12" i="22"/>
  <c r="D21" i="22"/>
  <c r="D21" i="23"/>
  <c r="D22" i="22"/>
  <c r="D22" i="23"/>
  <c r="D19" i="23"/>
  <c r="D18" i="22"/>
  <c r="D18" i="23"/>
  <c r="D19" i="22"/>
  <c r="D20" i="22"/>
  <c r="D20" i="23"/>
  <c r="P16" i="15"/>
  <c r="P17" i="15"/>
  <c r="P16" i="23"/>
  <c r="P16" i="22"/>
  <c r="P17" i="22"/>
  <c r="P17" i="23"/>
  <c r="C12" i="15"/>
  <c r="C11" i="15"/>
  <c r="M12" i="23"/>
  <c r="M11" i="23"/>
  <c r="M12" i="22"/>
  <c r="M11" i="22"/>
  <c r="P18" i="22"/>
  <c r="P18" i="23"/>
  <c r="P19" i="23"/>
  <c r="P20" i="23"/>
  <c r="P19" i="22"/>
  <c r="P21" i="23"/>
  <c r="P21" i="22"/>
  <c r="P22" i="23"/>
  <c r="P22" i="22"/>
  <c r="P20" i="22"/>
  <c r="U22" i="15"/>
  <c r="U21" i="15"/>
  <c r="U20" i="15"/>
  <c r="U19" i="15"/>
  <c r="U18" i="15"/>
  <c r="R17" i="23"/>
  <c r="R16" i="23"/>
  <c r="R16" i="22"/>
  <c r="R17" i="22"/>
  <c r="R11" i="15"/>
  <c r="R12" i="15"/>
  <c r="E16" i="22"/>
  <c r="E17" i="22"/>
  <c r="E17" i="23"/>
  <c r="E16" i="23"/>
  <c r="I11" i="23"/>
  <c r="I12" i="23"/>
  <c r="I12" i="22"/>
  <c r="I11" i="22"/>
  <c r="N20" i="23"/>
  <c r="N21" i="22"/>
  <c r="N21" i="23"/>
  <c r="N19" i="22"/>
  <c r="N22" i="22"/>
  <c r="N22" i="23"/>
  <c r="N19" i="23"/>
  <c r="N18" i="22"/>
  <c r="N18" i="23"/>
  <c r="N20" i="22"/>
  <c r="O16" i="22"/>
  <c r="O17" i="22"/>
  <c r="O17" i="23"/>
  <c r="O16" i="23"/>
  <c r="S18" i="15"/>
  <c r="S22" i="15"/>
  <c r="S21" i="15"/>
  <c r="S20" i="15"/>
  <c r="S19" i="15"/>
  <c r="U15" i="22"/>
  <c r="U15" i="23"/>
  <c r="B18" i="22"/>
  <c r="B21" i="23"/>
  <c r="B21" i="22"/>
  <c r="B20" i="22"/>
  <c r="B20" i="23"/>
  <c r="B22" i="22"/>
  <c r="B18" i="23"/>
  <c r="B19" i="22"/>
  <c r="B22" i="23"/>
  <c r="B19" i="23"/>
  <c r="D16" i="23"/>
  <c r="D16" i="22"/>
  <c r="D17" i="23"/>
  <c r="D17" i="22"/>
  <c r="K18" i="23"/>
  <c r="K18" i="22"/>
  <c r="K20" i="23"/>
  <c r="K22" i="23"/>
  <c r="K19" i="22"/>
  <c r="K20" i="22"/>
  <c r="K21" i="22"/>
  <c r="K19" i="23"/>
  <c r="K21" i="23"/>
  <c r="K22" i="22"/>
  <c r="H12" i="23"/>
  <c r="H11" i="23"/>
  <c r="H12" i="22"/>
  <c r="H11" i="22"/>
  <c r="M18" i="22"/>
  <c r="M19" i="22"/>
  <c r="M21" i="23"/>
  <c r="M20" i="22"/>
  <c r="M21" i="22"/>
  <c r="M18" i="23"/>
  <c r="M22" i="22"/>
  <c r="M20" i="23"/>
  <c r="M22" i="23"/>
  <c r="M19" i="23"/>
  <c r="N17" i="23"/>
  <c r="N16" i="23"/>
  <c r="N16" i="22"/>
  <c r="N17" i="22"/>
  <c r="R22" i="15"/>
  <c r="R20" i="15"/>
  <c r="R18" i="15"/>
  <c r="R21" i="15"/>
  <c r="R19" i="15"/>
  <c r="T15" i="23"/>
  <c r="T15" i="22"/>
  <c r="T20" i="15"/>
  <c r="T19" i="15"/>
  <c r="T18" i="15"/>
  <c r="T22" i="15"/>
  <c r="T21" i="15"/>
  <c r="F16" i="15"/>
  <c r="F17" i="15"/>
  <c r="C17" i="22"/>
  <c r="C16" i="22"/>
  <c r="C16" i="23"/>
  <c r="C17" i="23"/>
  <c r="P11" i="15"/>
  <c r="P12" i="15"/>
  <c r="P19" i="15"/>
  <c r="P18" i="15"/>
  <c r="P22" i="15"/>
  <c r="P21" i="15"/>
  <c r="P20" i="15"/>
  <c r="M16" i="23"/>
  <c r="M16" i="22"/>
  <c r="M17" i="23"/>
  <c r="M17" i="22"/>
  <c r="S15" i="23"/>
  <c r="S15" i="22"/>
  <c r="F19" i="15"/>
  <c r="F18" i="15"/>
  <c r="F22" i="15"/>
  <c r="F21" i="15"/>
  <c r="F20" i="15"/>
  <c r="E16" i="15"/>
  <c r="E17" i="15"/>
  <c r="B16" i="23"/>
  <c r="B17" i="22"/>
  <c r="B17" i="23"/>
  <c r="B16" i="22"/>
  <c r="J21" i="22"/>
  <c r="J18" i="23"/>
  <c r="J22" i="22"/>
  <c r="J19" i="23"/>
  <c r="J20" i="23"/>
  <c r="J21" i="23"/>
  <c r="J22" i="23"/>
  <c r="J19" i="22"/>
  <c r="J18" i="22"/>
  <c r="J20" i="22"/>
  <c r="O11" i="15"/>
  <c r="O12" i="15"/>
  <c r="O18" i="15"/>
  <c r="O21" i="15"/>
  <c r="O19" i="15"/>
  <c r="O22" i="15"/>
  <c r="O20" i="15"/>
  <c r="R15" i="22"/>
  <c r="R15" i="23"/>
  <c r="U11" i="23"/>
  <c r="U12" i="23"/>
  <c r="U11" i="22"/>
  <c r="U12" i="22"/>
  <c r="E18" i="15"/>
  <c r="E22" i="15"/>
  <c r="E20" i="15"/>
  <c r="E21" i="15"/>
  <c r="E19" i="15"/>
  <c r="D16" i="15"/>
  <c r="D17" i="15"/>
  <c r="I18" i="22"/>
  <c r="I19" i="22"/>
  <c r="I21" i="23"/>
  <c r="I20" i="22"/>
  <c r="I21" i="22"/>
  <c r="I18" i="23"/>
  <c r="I22" i="22"/>
  <c r="I19" i="23"/>
  <c r="I20" i="23"/>
  <c r="I22" i="23"/>
  <c r="J16" i="22"/>
  <c r="J17" i="23"/>
  <c r="J17" i="22"/>
  <c r="J16" i="23"/>
  <c r="K12" i="15"/>
  <c r="K11" i="15"/>
  <c r="N12" i="15"/>
  <c r="N11" i="15"/>
  <c r="N18" i="15"/>
  <c r="N22" i="15"/>
  <c r="N21" i="15"/>
  <c r="N20" i="15"/>
  <c r="N19" i="15"/>
  <c r="T16" i="15"/>
  <c r="T17" i="15"/>
  <c r="T11" i="23"/>
  <c r="T12" i="23"/>
  <c r="T11" i="22"/>
  <c r="T12" i="22"/>
  <c r="J11" i="23"/>
  <c r="J12" i="23"/>
  <c r="J12" i="22"/>
  <c r="J11" i="22"/>
  <c r="D18" i="15"/>
  <c r="D22" i="15"/>
  <c r="D21" i="15"/>
  <c r="D20" i="15"/>
  <c r="D19" i="15"/>
  <c r="C16" i="15"/>
  <c r="C17" i="15"/>
  <c r="H20" i="23"/>
  <c r="H21" i="23"/>
  <c r="H22" i="23"/>
  <c r="H19" i="23"/>
  <c r="H18" i="22"/>
  <c r="H19" i="22"/>
  <c r="H20" i="22"/>
  <c r="H21" i="22"/>
  <c r="H18" i="23"/>
  <c r="H22" i="22"/>
  <c r="I17" i="23"/>
  <c r="I16" i="22"/>
  <c r="I16" i="23"/>
  <c r="I17" i="22"/>
  <c r="J11" i="15"/>
  <c r="J12" i="15"/>
  <c r="M12" i="15"/>
  <c r="M11" i="15"/>
  <c r="M22" i="15"/>
  <c r="M19" i="15"/>
  <c r="M21" i="15"/>
  <c r="M20" i="15"/>
  <c r="M18" i="15"/>
  <c r="P15" i="22"/>
  <c r="P15" i="23"/>
  <c r="S16" i="15"/>
  <c r="S17" i="15"/>
  <c r="S11" i="23"/>
  <c r="S12" i="23"/>
  <c r="S11" i="22"/>
  <c r="S12" i="22"/>
  <c r="B11" i="15"/>
  <c r="B20" i="93" s="1"/>
  <c r="B12" i="15"/>
  <c r="B21" i="93" s="1"/>
  <c r="B16" i="15"/>
  <c r="B25" i="93" s="1"/>
  <c r="B17" i="15"/>
  <c r="B26" i="93" s="1"/>
  <c r="K22" i="15"/>
  <c r="K21" i="15"/>
  <c r="K20" i="15"/>
  <c r="K19" i="15"/>
  <c r="K18" i="15"/>
  <c r="H17" i="23"/>
  <c r="H16" i="22"/>
  <c r="H17" i="22"/>
  <c r="H16" i="23"/>
  <c r="I11" i="15"/>
  <c r="I12" i="15"/>
  <c r="O15" i="23"/>
  <c r="O15" i="22"/>
  <c r="R16" i="15"/>
  <c r="R17" i="15"/>
  <c r="R12" i="23"/>
  <c r="R11" i="23"/>
  <c r="R12" i="22"/>
  <c r="R11" i="22"/>
  <c r="C22" i="15"/>
  <c r="C21" i="15"/>
  <c r="C20" i="15"/>
  <c r="C19" i="15"/>
  <c r="C18" i="15"/>
  <c r="F11" i="23"/>
  <c r="F12" i="23"/>
  <c r="F11" i="22"/>
  <c r="F12" i="22"/>
  <c r="J20" i="15"/>
  <c r="J19" i="15"/>
  <c r="J18" i="15"/>
  <c r="J22" i="15"/>
  <c r="J21" i="15"/>
  <c r="H11" i="15"/>
  <c r="H12" i="15"/>
  <c r="N15" i="23"/>
  <c r="N15" i="22"/>
  <c r="O16" i="15"/>
  <c r="O17" i="15"/>
  <c r="E11" i="23"/>
  <c r="E12" i="23"/>
  <c r="E11" i="22"/>
  <c r="E12" i="22"/>
  <c r="F15" i="23"/>
  <c r="F15" i="22"/>
  <c r="I18" i="15"/>
  <c r="I22" i="15"/>
  <c r="I21" i="15"/>
  <c r="I20" i="15"/>
  <c r="I19" i="15"/>
  <c r="M15" i="22"/>
  <c r="M15" i="23"/>
  <c r="N16" i="15"/>
  <c r="N17" i="15"/>
  <c r="D11" i="23"/>
  <c r="D12" i="23"/>
  <c r="D12" i="22"/>
  <c r="D11" i="22"/>
  <c r="E15" i="22"/>
  <c r="E15" i="23"/>
  <c r="H18" i="15"/>
  <c r="H19" i="15"/>
  <c r="H22" i="15"/>
  <c r="H20" i="15"/>
  <c r="H21" i="15"/>
  <c r="K15" i="23"/>
  <c r="K15" i="22"/>
  <c r="K16" i="15"/>
  <c r="K17" i="15"/>
  <c r="M16" i="15"/>
  <c r="M17" i="15"/>
  <c r="C19" i="22"/>
  <c r="C18" i="23"/>
  <c r="C20" i="23"/>
  <c r="C20" i="22"/>
  <c r="C22" i="23"/>
  <c r="C21" i="22"/>
  <c r="C22" i="22"/>
  <c r="C21" i="23"/>
  <c r="C18" i="22"/>
  <c r="C19" i="23"/>
  <c r="C11" i="23"/>
  <c r="C12" i="23"/>
  <c r="C12" i="22"/>
  <c r="C11" i="22"/>
  <c r="D15" i="22"/>
  <c r="D15" i="23"/>
  <c r="J15" i="23"/>
  <c r="J15" i="22"/>
  <c r="J16" i="15"/>
  <c r="J17" i="15"/>
  <c r="U21" i="23"/>
  <c r="U18" i="22"/>
  <c r="U19" i="22"/>
  <c r="U20" i="22"/>
  <c r="U22" i="23"/>
  <c r="U18" i="23"/>
  <c r="U22" i="22"/>
  <c r="U21" i="22"/>
  <c r="U20" i="23"/>
  <c r="U19" i="23"/>
  <c r="C15" i="22"/>
  <c r="C15" i="23"/>
  <c r="I15" i="23"/>
  <c r="I15" i="22"/>
  <c r="I16" i="15"/>
  <c r="I17" i="15"/>
  <c r="T20" i="22"/>
  <c r="T19" i="22"/>
  <c r="T21" i="22"/>
  <c r="T18" i="23"/>
  <c r="T22" i="22"/>
  <c r="T19" i="23"/>
  <c r="T20" i="23"/>
  <c r="T21" i="23"/>
  <c r="T22" i="23"/>
  <c r="T18" i="22"/>
  <c r="U16" i="23"/>
  <c r="U16" i="22"/>
  <c r="U17" i="22"/>
  <c r="U17" i="23"/>
  <c r="U11" i="15"/>
  <c r="U12" i="15"/>
  <c r="O20" i="22"/>
  <c r="O21" i="23"/>
  <c r="O18" i="23"/>
  <c r="O19" i="22"/>
  <c r="O21" i="22"/>
  <c r="O19" i="23"/>
  <c r="O22" i="22"/>
  <c r="O20" i="23"/>
  <c r="O18" i="22"/>
  <c r="O22" i="23"/>
  <c r="E12" i="15"/>
  <c r="E11" i="15"/>
  <c r="F18" i="23"/>
  <c r="F19" i="23"/>
  <c r="F19" i="22"/>
  <c r="F21" i="22"/>
  <c r="F20" i="23"/>
  <c r="F21" i="23"/>
  <c r="F18" i="22"/>
  <c r="F20" i="22"/>
  <c r="F22" i="23"/>
  <c r="F22" i="22"/>
  <c r="B15" i="22"/>
  <c r="B15" i="23"/>
  <c r="H15" i="23"/>
  <c r="H15" i="22"/>
  <c r="H16" i="15"/>
  <c r="H17" i="15"/>
  <c r="O12" i="23"/>
  <c r="O11" i="23"/>
  <c r="O12" i="22"/>
  <c r="O11" i="22"/>
  <c r="S22" i="23"/>
  <c r="S18" i="22"/>
  <c r="S19" i="22"/>
  <c r="S20" i="22"/>
  <c r="S21" i="23"/>
  <c r="S21" i="22"/>
  <c r="S18" i="23"/>
  <c r="S22" i="22"/>
  <c r="S19" i="23"/>
  <c r="S20" i="23"/>
  <c r="T16" i="23"/>
  <c r="T16" i="22"/>
  <c r="T17" i="22"/>
  <c r="T17" i="23"/>
  <c r="T12" i="15"/>
  <c r="T11" i="15"/>
  <c r="F11" i="15"/>
  <c r="F12" i="15"/>
  <c r="B12" i="23"/>
  <c r="B11" i="23"/>
  <c r="B11" i="22"/>
  <c r="B12" i="22"/>
  <c r="D12" i="15"/>
  <c r="D11" i="15"/>
  <c r="E19" i="22"/>
  <c r="E21" i="22"/>
  <c r="E18" i="22"/>
  <c r="E20" i="22"/>
  <c r="E18" i="23"/>
  <c r="E22" i="22"/>
  <c r="E19" i="23"/>
  <c r="E22" i="23"/>
  <c r="E20" i="23"/>
  <c r="E21" i="23"/>
  <c r="N11" i="23"/>
  <c r="N12" i="23"/>
  <c r="N11" i="22"/>
  <c r="N12" i="22"/>
  <c r="R20" i="23"/>
  <c r="R21" i="23"/>
  <c r="R22" i="23"/>
  <c r="R18" i="22"/>
  <c r="R19" i="22"/>
  <c r="R21" i="22"/>
  <c r="R18" i="23"/>
  <c r="R20" i="22"/>
  <c r="R22" i="22"/>
  <c r="R19" i="23"/>
  <c r="S16" i="23"/>
  <c r="S17" i="23"/>
  <c r="S17" i="22"/>
  <c r="S16" i="22"/>
  <c r="S12" i="15"/>
  <c r="S11" i="15"/>
  <c r="H26" i="22"/>
  <c r="R26" i="22"/>
  <c r="F23" i="22"/>
  <c r="P23" i="22"/>
  <c r="F13" i="22"/>
  <c r="P13" i="22"/>
  <c r="F14" i="22"/>
  <c r="P14" i="22"/>
  <c r="F5" i="22"/>
  <c r="P5" i="22"/>
  <c r="F6" i="22"/>
  <c r="P6" i="22"/>
  <c r="F7" i="22"/>
  <c r="P7" i="22"/>
  <c r="F8" i="22"/>
  <c r="P8" i="22"/>
  <c r="F9" i="22"/>
  <c r="P9" i="22"/>
  <c r="B9" i="22"/>
  <c r="I26" i="22"/>
  <c r="S26" i="22"/>
  <c r="H23" i="22"/>
  <c r="R23" i="22"/>
  <c r="H13" i="22"/>
  <c r="R13" i="22"/>
  <c r="H14" i="22"/>
  <c r="R14" i="22"/>
  <c r="H5" i="22"/>
  <c r="R5" i="22"/>
  <c r="H6" i="22"/>
  <c r="R6" i="22"/>
  <c r="H7" i="22"/>
  <c r="R7" i="22"/>
  <c r="H8" i="22"/>
  <c r="R8" i="22"/>
  <c r="H9" i="22"/>
  <c r="R9" i="22"/>
  <c r="B8" i="22"/>
  <c r="J26" i="22"/>
  <c r="T26" i="22"/>
  <c r="I23" i="22"/>
  <c r="S23" i="22"/>
  <c r="I13" i="22"/>
  <c r="S13" i="22"/>
  <c r="I14" i="22"/>
  <c r="S14" i="22"/>
  <c r="I5" i="22"/>
  <c r="S5" i="22"/>
  <c r="I6" i="22"/>
  <c r="S6" i="22"/>
  <c r="I7" i="22"/>
  <c r="S7" i="22"/>
  <c r="I8" i="22"/>
  <c r="S8" i="22"/>
  <c r="I9" i="22"/>
  <c r="S9" i="22"/>
  <c r="B7" i="22"/>
  <c r="K26" i="22"/>
  <c r="U26" i="22"/>
  <c r="J23" i="22"/>
  <c r="T23" i="22"/>
  <c r="J13" i="22"/>
  <c r="T13" i="22"/>
  <c r="J14" i="22"/>
  <c r="T14" i="22"/>
  <c r="J5" i="22"/>
  <c r="T5" i="22"/>
  <c r="J6" i="22"/>
  <c r="T6" i="22"/>
  <c r="J7" i="22"/>
  <c r="T7" i="22"/>
  <c r="J8" i="22"/>
  <c r="T8" i="22"/>
  <c r="J9" i="22"/>
  <c r="T9" i="22"/>
  <c r="B6" i="22"/>
  <c r="C26" i="22"/>
  <c r="M26" i="22"/>
  <c r="B26" i="22"/>
  <c r="K23" i="22"/>
  <c r="U23" i="22"/>
  <c r="K13" i="22"/>
  <c r="U13" i="22"/>
  <c r="K14" i="22"/>
  <c r="U14" i="22"/>
  <c r="K5" i="22"/>
  <c r="U5" i="22"/>
  <c r="K6" i="22"/>
  <c r="U6" i="22"/>
  <c r="K7" i="22"/>
  <c r="U7" i="22"/>
  <c r="K8" i="22"/>
  <c r="U8" i="22"/>
  <c r="K9" i="22"/>
  <c r="U9" i="22"/>
  <c r="D26" i="22"/>
  <c r="N26" i="22"/>
  <c r="C23" i="22"/>
  <c r="M23" i="22"/>
  <c r="C13" i="22"/>
  <c r="M13" i="22"/>
  <c r="C14" i="22"/>
  <c r="M14" i="22"/>
  <c r="C5" i="22"/>
  <c r="M5" i="22"/>
  <c r="C6" i="22"/>
  <c r="M6" i="22"/>
  <c r="C7" i="22"/>
  <c r="M7" i="22"/>
  <c r="C8" i="22"/>
  <c r="M8" i="22"/>
  <c r="C9" i="22"/>
  <c r="M9" i="22"/>
  <c r="B23" i="22"/>
  <c r="F26" i="22"/>
  <c r="O13" i="22"/>
  <c r="O5" i="22"/>
  <c r="O7" i="22"/>
  <c r="O9" i="22"/>
  <c r="O26" i="22"/>
  <c r="D23" i="22"/>
  <c r="D14" i="22"/>
  <c r="D6" i="22"/>
  <c r="D8" i="22"/>
  <c r="B14" i="22"/>
  <c r="P26" i="22"/>
  <c r="E23" i="22"/>
  <c r="E14" i="22"/>
  <c r="E6" i="22"/>
  <c r="E8" i="22"/>
  <c r="B13" i="22"/>
  <c r="N23" i="22"/>
  <c r="N14" i="22"/>
  <c r="N6" i="22"/>
  <c r="N8" i="22"/>
  <c r="O23" i="22"/>
  <c r="O14" i="22"/>
  <c r="O6" i="22"/>
  <c r="O8" i="22"/>
  <c r="D13" i="22"/>
  <c r="D5" i="22"/>
  <c r="D7" i="22"/>
  <c r="D9" i="22"/>
  <c r="E26" i="22"/>
  <c r="N5" i="22"/>
  <c r="N9" i="22"/>
  <c r="E13" i="22"/>
  <c r="E5" i="22"/>
  <c r="E7" i="22"/>
  <c r="E9" i="22"/>
  <c r="N13" i="22"/>
  <c r="N7" i="22"/>
  <c r="I26" i="23"/>
  <c r="S26" i="23"/>
  <c r="E23" i="23"/>
  <c r="O23" i="23"/>
  <c r="E13" i="23"/>
  <c r="O13" i="23"/>
  <c r="E14" i="23"/>
  <c r="O14" i="23"/>
  <c r="E5" i="23"/>
  <c r="O5" i="23"/>
  <c r="E6" i="23"/>
  <c r="O6" i="23"/>
  <c r="E7" i="23"/>
  <c r="O7" i="23"/>
  <c r="E8" i="23"/>
  <c r="O8" i="23"/>
  <c r="E9" i="23"/>
  <c r="O9" i="23"/>
  <c r="B13" i="23"/>
  <c r="J26" i="23"/>
  <c r="T26" i="23"/>
  <c r="F23" i="23"/>
  <c r="P23" i="23"/>
  <c r="F13" i="23"/>
  <c r="P13" i="23"/>
  <c r="F14" i="23"/>
  <c r="P14" i="23"/>
  <c r="F5" i="23"/>
  <c r="P5" i="23"/>
  <c r="F6" i="23"/>
  <c r="P6" i="23"/>
  <c r="F7" i="23"/>
  <c r="P7" i="23"/>
  <c r="F8" i="23"/>
  <c r="P8" i="23"/>
  <c r="F9" i="23"/>
  <c r="P9" i="23"/>
  <c r="B9" i="23"/>
  <c r="K26" i="23"/>
  <c r="U26" i="23"/>
  <c r="H23" i="23"/>
  <c r="R23" i="23"/>
  <c r="H13" i="23"/>
  <c r="R13" i="23"/>
  <c r="H14" i="23"/>
  <c r="R14" i="23"/>
  <c r="H5" i="23"/>
  <c r="R5" i="23"/>
  <c r="H6" i="23"/>
  <c r="R6" i="23"/>
  <c r="H7" i="23"/>
  <c r="R7" i="23"/>
  <c r="H8" i="23"/>
  <c r="R8" i="23"/>
  <c r="H9" i="23"/>
  <c r="R9" i="23"/>
  <c r="B8" i="23"/>
  <c r="C26" i="23"/>
  <c r="M26" i="23"/>
  <c r="B26" i="23"/>
  <c r="I23" i="23"/>
  <c r="S23" i="23"/>
  <c r="I13" i="23"/>
  <c r="S13" i="23"/>
  <c r="I14" i="23"/>
  <c r="S14" i="23"/>
  <c r="I5" i="23"/>
  <c r="S5" i="23"/>
  <c r="I6" i="23"/>
  <c r="S6" i="23"/>
  <c r="I7" i="23"/>
  <c r="S7" i="23"/>
  <c r="I8" i="23"/>
  <c r="S8" i="23"/>
  <c r="I9" i="23"/>
  <c r="S9" i="23"/>
  <c r="B7" i="23"/>
  <c r="D26" i="23"/>
  <c r="N26" i="23"/>
  <c r="J23" i="23"/>
  <c r="T23" i="23"/>
  <c r="J13" i="23"/>
  <c r="T13" i="23"/>
  <c r="J14" i="23"/>
  <c r="T14" i="23"/>
  <c r="J5" i="23"/>
  <c r="T5" i="23"/>
  <c r="J6" i="23"/>
  <c r="T6" i="23"/>
  <c r="J7" i="23"/>
  <c r="T7" i="23"/>
  <c r="J8" i="23"/>
  <c r="T8" i="23"/>
  <c r="J9" i="23"/>
  <c r="T9" i="23"/>
  <c r="B6" i="23"/>
  <c r="E26" i="23"/>
  <c r="O26" i="23"/>
  <c r="K23" i="23"/>
  <c r="U23" i="23"/>
  <c r="K13" i="23"/>
  <c r="U13" i="23"/>
  <c r="K14" i="23"/>
  <c r="U14" i="23"/>
  <c r="K5" i="23"/>
  <c r="U5" i="23"/>
  <c r="K6" i="23"/>
  <c r="U6" i="23"/>
  <c r="K7" i="23"/>
  <c r="U7" i="23"/>
  <c r="K8" i="23"/>
  <c r="U8" i="23"/>
  <c r="K9" i="23"/>
  <c r="U9" i="23"/>
  <c r="D23" i="23"/>
  <c r="D14" i="23"/>
  <c r="D6" i="23"/>
  <c r="D8" i="23"/>
  <c r="B14" i="23"/>
  <c r="M23" i="23"/>
  <c r="M14" i="23"/>
  <c r="M6" i="23"/>
  <c r="M8" i="23"/>
  <c r="N23" i="23"/>
  <c r="N14" i="23"/>
  <c r="N6" i="23"/>
  <c r="N8" i="23"/>
  <c r="F26" i="23"/>
  <c r="C13" i="23"/>
  <c r="C5" i="23"/>
  <c r="C7" i="23"/>
  <c r="C9" i="23"/>
  <c r="H26" i="23"/>
  <c r="D13" i="23"/>
  <c r="D5" i="23"/>
  <c r="D7" i="23"/>
  <c r="D9" i="23"/>
  <c r="P26" i="23"/>
  <c r="M13" i="23"/>
  <c r="M5" i="23"/>
  <c r="M7" i="23"/>
  <c r="M9" i="23"/>
  <c r="C23" i="23"/>
  <c r="C6" i="23"/>
  <c r="B23" i="23"/>
  <c r="R26" i="23"/>
  <c r="N13" i="23"/>
  <c r="N5" i="23"/>
  <c r="N7" i="23"/>
  <c r="N9" i="23"/>
  <c r="C14" i="23"/>
  <c r="C8" i="23"/>
  <c r="P14" i="15"/>
  <c r="P13" i="15"/>
  <c r="K14" i="15"/>
  <c r="K13" i="15"/>
  <c r="C13" i="15"/>
  <c r="C14" i="15"/>
  <c r="B13" i="15"/>
  <c r="B22" i="93" s="1"/>
  <c r="B14" i="15"/>
  <c r="J13" i="15"/>
  <c r="J14" i="15"/>
  <c r="U14" i="15"/>
  <c r="U13" i="15"/>
  <c r="I13" i="15"/>
  <c r="I14" i="15"/>
  <c r="D14" i="15"/>
  <c r="D13" i="15"/>
  <c r="S14" i="15"/>
  <c r="S13" i="15"/>
  <c r="R14" i="15"/>
  <c r="R13" i="15"/>
  <c r="O14" i="15"/>
  <c r="O13" i="15"/>
  <c r="E14" i="15"/>
  <c r="E13" i="15"/>
  <c r="N14" i="15"/>
  <c r="N13" i="15"/>
  <c r="M14" i="15"/>
  <c r="M13" i="15"/>
  <c r="T14" i="15"/>
  <c r="T13" i="15"/>
  <c r="H13" i="15"/>
  <c r="H14" i="15"/>
  <c r="F13" i="15"/>
  <c r="F14" i="15"/>
  <c r="G15" i="15"/>
  <c r="L15" i="15"/>
  <c r="V15" i="15"/>
  <c r="G26" i="15"/>
  <c r="L26" i="15"/>
  <c r="Q26" i="15"/>
  <c r="V26" i="15"/>
  <c r="N25" i="15" l="1"/>
  <c r="M34" i="93"/>
  <c r="N25" i="97"/>
  <c r="I3" i="97"/>
  <c r="H3" i="19"/>
  <c r="L90" i="93"/>
  <c r="L25" i="19" s="1"/>
  <c r="L118" i="93"/>
  <c r="L146" i="93"/>
  <c r="L25" i="18" s="1"/>
  <c r="N25" i="96"/>
  <c r="B23" i="93"/>
  <c r="B31" i="93"/>
  <c r="J10" i="21"/>
  <c r="J4" i="23"/>
  <c r="J24" i="23"/>
  <c r="X16" i="15"/>
  <c r="AA17" i="23"/>
  <c r="Y12" i="15"/>
  <c r="AE15" i="15"/>
  <c r="AE23" i="23"/>
  <c r="AA18" i="15"/>
  <c r="Q19" i="22"/>
  <c r="Q21" i="23"/>
  <c r="Q18" i="22"/>
  <c r="Q22" i="22"/>
  <c r="Q20" i="23"/>
  <c r="Q21" i="22"/>
  <c r="Q19" i="23"/>
  <c r="Q20" i="22"/>
  <c r="Q22" i="23"/>
  <c r="Q18" i="23"/>
  <c r="L19" i="23"/>
  <c r="L20" i="22"/>
  <c r="L18" i="23"/>
  <c r="L22" i="23"/>
  <c r="L19" i="22"/>
  <c r="L21" i="23"/>
  <c r="L18" i="22"/>
  <c r="L22" i="22"/>
  <c r="L20" i="23"/>
  <c r="L21" i="22"/>
  <c r="G18" i="22"/>
  <c r="G22" i="22"/>
  <c r="G20" i="23"/>
  <c r="G21" i="22"/>
  <c r="G19" i="23"/>
  <c r="G20" i="22"/>
  <c r="G18" i="23"/>
  <c r="G22" i="23"/>
  <c r="G19" i="22"/>
  <c r="G21" i="23"/>
  <c r="V19" i="15"/>
  <c r="V18" i="15"/>
  <c r="V22" i="15"/>
  <c r="V21" i="15"/>
  <c r="V20" i="15"/>
  <c r="V15" i="22"/>
  <c r="V15" i="23"/>
  <c r="V12" i="15"/>
  <c r="V11" i="15"/>
  <c r="AC15" i="15"/>
  <c r="Q15" i="15"/>
  <c r="Q15" i="23"/>
  <c r="Q15" i="22"/>
  <c r="Q16" i="15"/>
  <c r="Q17" i="15"/>
  <c r="Q17" i="23"/>
  <c r="Q16" i="22"/>
  <c r="Q16" i="23"/>
  <c r="Q17" i="22"/>
  <c r="Q12" i="15"/>
  <c r="Q11" i="15"/>
  <c r="Q12" i="22"/>
  <c r="Q12" i="23"/>
  <c r="Q11" i="22"/>
  <c r="Q11" i="23"/>
  <c r="V17" i="15"/>
  <c r="V16" i="15"/>
  <c r="L18" i="15"/>
  <c r="L22" i="15"/>
  <c r="L21" i="15"/>
  <c r="L20" i="15"/>
  <c r="L19" i="15"/>
  <c r="L15" i="22"/>
  <c r="L15" i="23"/>
  <c r="L17" i="15"/>
  <c r="L16" i="15"/>
  <c r="L17" i="22"/>
  <c r="L17" i="23"/>
  <c r="L16" i="22"/>
  <c r="L16" i="23"/>
  <c r="L11" i="15"/>
  <c r="L12" i="15"/>
  <c r="L12" i="22"/>
  <c r="L12" i="23"/>
  <c r="L11" i="22"/>
  <c r="L11" i="23"/>
  <c r="V17" i="22"/>
  <c r="V17" i="23"/>
  <c r="V16" i="22"/>
  <c r="V16" i="23"/>
  <c r="G20" i="15"/>
  <c r="G19" i="15"/>
  <c r="G18" i="15"/>
  <c r="G22" i="15"/>
  <c r="G21" i="15"/>
  <c r="G15" i="22"/>
  <c r="G15" i="23"/>
  <c r="G17" i="15"/>
  <c r="G16" i="15"/>
  <c r="G16" i="23"/>
  <c r="G17" i="22"/>
  <c r="G17" i="23"/>
  <c r="G16" i="22"/>
  <c r="G12" i="15"/>
  <c r="G11" i="15"/>
  <c r="G12" i="23"/>
  <c r="G11" i="22"/>
  <c r="G11" i="23"/>
  <c r="G12" i="22"/>
  <c r="V11" i="22"/>
  <c r="V11" i="23"/>
  <c r="V12" i="22"/>
  <c r="V12" i="23"/>
  <c r="Q21" i="15"/>
  <c r="Q20" i="15"/>
  <c r="Q19" i="15"/>
  <c r="Q18" i="15"/>
  <c r="Q22" i="15"/>
  <c r="V20" i="23"/>
  <c r="V21" i="22"/>
  <c r="V19" i="23"/>
  <c r="V20" i="22"/>
  <c r="V18" i="23"/>
  <c r="V22" i="23"/>
  <c r="V19" i="22"/>
  <c r="V21" i="23"/>
  <c r="V22" i="22"/>
  <c r="V18" i="22"/>
  <c r="AC26" i="15"/>
  <c r="V26" i="23"/>
  <c r="V14" i="22"/>
  <c r="V8" i="22"/>
  <c r="V14" i="23"/>
  <c r="V8" i="23"/>
  <c r="V5" i="22"/>
  <c r="V13" i="22"/>
  <c r="V7" i="22"/>
  <c r="V13" i="23"/>
  <c r="V7" i="23"/>
  <c r="V23" i="22"/>
  <c r="V6" i="22"/>
  <c r="V9" i="22"/>
  <c r="V23" i="23"/>
  <c r="V6" i="23"/>
  <c r="V26" i="22"/>
  <c r="V5" i="23"/>
  <c r="V9" i="23"/>
  <c r="Q23" i="23"/>
  <c r="Q6" i="23"/>
  <c r="Q5" i="22"/>
  <c r="Q9" i="22"/>
  <c r="Q7" i="23"/>
  <c r="Q26" i="22"/>
  <c r="Q5" i="23"/>
  <c r="Q9" i="23"/>
  <c r="Q13" i="23"/>
  <c r="Q26" i="23"/>
  <c r="Q14" i="22"/>
  <c r="Q8" i="22"/>
  <c r="Q14" i="23"/>
  <c r="Q8" i="23"/>
  <c r="Q13" i="22"/>
  <c r="Q7" i="22"/>
  <c r="Q23" i="22"/>
  <c r="Q6" i="22"/>
  <c r="L13" i="22"/>
  <c r="L7" i="22"/>
  <c r="L13" i="23"/>
  <c r="L7" i="23"/>
  <c r="L23" i="22"/>
  <c r="L6" i="22"/>
  <c r="L26" i="23"/>
  <c r="L23" i="23"/>
  <c r="L6" i="23"/>
  <c r="L5" i="22"/>
  <c r="L9" i="22"/>
  <c r="L14" i="22"/>
  <c r="L8" i="22"/>
  <c r="L26" i="22"/>
  <c r="L5" i="23"/>
  <c r="L9" i="23"/>
  <c r="L14" i="23"/>
  <c r="L8" i="23"/>
  <c r="G26" i="22"/>
  <c r="G5" i="23"/>
  <c r="G9" i="23"/>
  <c r="G26" i="23"/>
  <c r="G14" i="22"/>
  <c r="G8" i="22"/>
  <c r="G14" i="23"/>
  <c r="G8" i="23"/>
  <c r="G23" i="23"/>
  <c r="G13" i="22"/>
  <c r="G7" i="22"/>
  <c r="G13" i="23"/>
  <c r="G7" i="23"/>
  <c r="G23" i="22"/>
  <c r="G6" i="22"/>
  <c r="G6" i="23"/>
  <c r="G5" i="22"/>
  <c r="G9" i="22"/>
  <c r="V14" i="15"/>
  <c r="V13" i="15"/>
  <c r="AB15" i="15"/>
  <c r="L13" i="15"/>
  <c r="L14" i="15"/>
  <c r="Y15" i="15"/>
  <c r="AF15" i="15"/>
  <c r="AW28" i="74"/>
  <c r="G13" i="15"/>
  <c r="G14" i="15"/>
  <c r="AA15" i="15"/>
  <c r="AD15" i="15"/>
  <c r="AW21" i="74"/>
  <c r="B15" i="20" s="1"/>
  <c r="C15" i="20" s="1"/>
  <c r="Q14" i="15"/>
  <c r="Q13" i="15"/>
  <c r="Z15" i="15"/>
  <c r="AA26" i="15"/>
  <c r="X15" i="15"/>
  <c r="W26" i="15"/>
  <c r="AW35" i="74"/>
  <c r="AE26" i="15"/>
  <c r="X26" i="15"/>
  <c r="AB26" i="15"/>
  <c r="AA2" i="23"/>
  <c r="W15" i="15"/>
  <c r="Z26" i="15"/>
  <c r="AF2" i="23"/>
  <c r="AF26" i="15"/>
  <c r="AD26" i="15"/>
  <c r="Y26" i="15"/>
  <c r="AW14" i="74"/>
  <c r="AW7" i="74"/>
  <c r="J2" i="22"/>
  <c r="K2" i="22"/>
  <c r="R2" i="22"/>
  <c r="U2" i="22"/>
  <c r="C2" i="22"/>
  <c r="Q2" i="22"/>
  <c r="O2" i="22"/>
  <c r="M2" i="22"/>
  <c r="I2" i="22"/>
  <c r="G2" i="22"/>
  <c r="E2" i="22"/>
  <c r="V2" i="22"/>
  <c r="T2" i="22"/>
  <c r="H2" i="22"/>
  <c r="F2" i="22"/>
  <c r="D2" i="22"/>
  <c r="S2" i="22"/>
  <c r="B2" i="22"/>
  <c r="N2" i="22"/>
  <c r="P2" i="22"/>
  <c r="L2" i="22"/>
  <c r="U2" i="23"/>
  <c r="S2" i="23"/>
  <c r="J2" i="23"/>
  <c r="B2" i="23"/>
  <c r="O2" i="23"/>
  <c r="M2" i="23"/>
  <c r="K2" i="23"/>
  <c r="G2" i="23"/>
  <c r="E2" i="23"/>
  <c r="C2" i="23"/>
  <c r="R2" i="23"/>
  <c r="Q2" i="23"/>
  <c r="I2" i="23"/>
  <c r="V2" i="23"/>
  <c r="T2" i="23"/>
  <c r="H2" i="23"/>
  <c r="F2" i="23"/>
  <c r="D2" i="23"/>
  <c r="N2" i="23"/>
  <c r="L2" i="23"/>
  <c r="P2" i="23"/>
  <c r="B5" i="22"/>
  <c r="B5" i="23"/>
  <c r="J3" i="97" l="1"/>
  <c r="I3" i="19"/>
  <c r="O25" i="97"/>
  <c r="O25" i="96"/>
  <c r="M118" i="93"/>
  <c r="M146" i="93"/>
  <c r="M25" i="18" s="1"/>
  <c r="M90" i="93"/>
  <c r="M25" i="19" s="1"/>
  <c r="O25" i="15"/>
  <c r="N34" i="93"/>
  <c r="K10" i="21"/>
  <c r="D15" i="20"/>
  <c r="K24" i="23"/>
  <c r="K4" i="23"/>
  <c r="X2" i="22"/>
  <c r="X17" i="15"/>
  <c r="AA16" i="22"/>
  <c r="X15" i="22"/>
  <c r="X15" i="23"/>
  <c r="Y11" i="15"/>
  <c r="AE9" i="23"/>
  <c r="AA17" i="22"/>
  <c r="AE2" i="23"/>
  <c r="B26" i="20"/>
  <c r="C26" i="20" s="1"/>
  <c r="B14" i="20"/>
  <c r="C14" i="20" s="1"/>
  <c r="B13" i="20"/>
  <c r="C13" i="20" s="1"/>
  <c r="Y15" i="22"/>
  <c r="AE23" i="22"/>
  <c r="AE5" i="23"/>
  <c r="AE26" i="22"/>
  <c r="AE13" i="23"/>
  <c r="AE6" i="23"/>
  <c r="AE7" i="23"/>
  <c r="AE9" i="22"/>
  <c r="AE7" i="22"/>
  <c r="AE5" i="22"/>
  <c r="AE13" i="22"/>
  <c r="AE2" i="22"/>
  <c r="AE8" i="23"/>
  <c r="AE6" i="22"/>
  <c r="AE26" i="23"/>
  <c r="AE14" i="23"/>
  <c r="AE8" i="22"/>
  <c r="AE14" i="22"/>
  <c r="Y15" i="23"/>
  <c r="AA21" i="15"/>
  <c r="Y2" i="22"/>
  <c r="AA22" i="15"/>
  <c r="W2" i="22"/>
  <c r="W2" i="23"/>
  <c r="X2" i="23"/>
  <c r="AA16" i="23"/>
  <c r="AA19" i="15"/>
  <c r="AA20" i="15"/>
  <c r="Y2" i="23"/>
  <c r="AC14" i="15"/>
  <c r="AC13" i="15"/>
  <c r="AB2" i="22"/>
  <c r="AD2" i="22"/>
  <c r="AB2" i="23"/>
  <c r="AF2" i="22"/>
  <c r="AD2" i="23"/>
  <c r="AA2" i="22"/>
  <c r="AC2" i="22"/>
  <c r="AB18" i="15"/>
  <c r="AB22" i="15"/>
  <c r="AB21" i="15"/>
  <c r="AB20" i="15"/>
  <c r="AB19" i="15"/>
  <c r="X12" i="23"/>
  <c r="X11" i="22"/>
  <c r="X11" i="23"/>
  <c r="X12" i="22"/>
  <c r="AC17" i="22"/>
  <c r="AC17" i="23"/>
  <c r="AC16" i="22"/>
  <c r="AC16" i="23"/>
  <c r="Y21" i="15"/>
  <c r="Y20" i="15"/>
  <c r="Y19" i="15"/>
  <c r="Y18" i="15"/>
  <c r="Y22" i="15"/>
  <c r="W18" i="22"/>
  <c r="W22" i="22"/>
  <c r="W20" i="23"/>
  <c r="W21" i="22"/>
  <c r="W19" i="23"/>
  <c r="W20" i="22"/>
  <c r="W18" i="23"/>
  <c r="W22" i="23"/>
  <c r="W19" i="22"/>
  <c r="W21" i="23"/>
  <c r="AE18" i="22"/>
  <c r="AE22" i="22"/>
  <c r="AE20" i="23"/>
  <c r="AE21" i="22"/>
  <c r="AE19" i="23"/>
  <c r="AE20" i="22"/>
  <c r="AE18" i="23"/>
  <c r="AE22" i="23"/>
  <c r="AE19" i="22"/>
  <c r="AE21" i="23"/>
  <c r="W15" i="22"/>
  <c r="W15" i="23"/>
  <c r="AB17" i="22"/>
  <c r="AB17" i="23"/>
  <c r="AB16" i="22"/>
  <c r="AB16" i="23"/>
  <c r="AE12" i="23"/>
  <c r="AE11" i="22"/>
  <c r="AE11" i="23"/>
  <c r="AE12" i="22"/>
  <c r="B12" i="20"/>
  <c r="C12" i="20" s="1"/>
  <c r="B11" i="20"/>
  <c r="C11" i="20" s="1"/>
  <c r="AC11" i="23"/>
  <c r="AC12" i="22"/>
  <c r="AC12" i="23"/>
  <c r="AC11" i="22"/>
  <c r="AA17" i="15"/>
  <c r="AA16" i="15"/>
  <c r="Z12" i="15"/>
  <c r="Z11" i="15"/>
  <c r="X21" i="23"/>
  <c r="X18" i="22"/>
  <c r="X22" i="22"/>
  <c r="X20" i="23"/>
  <c r="X21" i="22"/>
  <c r="X19" i="23"/>
  <c r="X20" i="22"/>
  <c r="X18" i="23"/>
  <c r="X22" i="23"/>
  <c r="X19" i="22"/>
  <c r="X16" i="23"/>
  <c r="X17" i="22"/>
  <c r="X16" i="22"/>
  <c r="X17" i="23"/>
  <c r="W20" i="15"/>
  <c r="W19" i="15"/>
  <c r="W18" i="15"/>
  <c r="W22" i="15"/>
  <c r="W21" i="15"/>
  <c r="W17" i="15"/>
  <c r="W16" i="15"/>
  <c r="AB11" i="15"/>
  <c r="AB12" i="15"/>
  <c r="AF17" i="15"/>
  <c r="AF16" i="15"/>
  <c r="B17" i="20"/>
  <c r="C17" i="20" s="1"/>
  <c r="B16" i="20"/>
  <c r="C16" i="20" s="1"/>
  <c r="AD17" i="15"/>
  <c r="AD16" i="15"/>
  <c r="AF21" i="23"/>
  <c r="AF18" i="22"/>
  <c r="AF22" i="22"/>
  <c r="AF20" i="23"/>
  <c r="AF21" i="22"/>
  <c r="AF19" i="23"/>
  <c r="AF20" i="22"/>
  <c r="AF18" i="23"/>
  <c r="AF22" i="23"/>
  <c r="AF19" i="22"/>
  <c r="AF12" i="15"/>
  <c r="AF11" i="15"/>
  <c r="B19" i="20"/>
  <c r="C19" i="20" s="1"/>
  <c r="B20" i="20"/>
  <c r="C20" i="20" s="1"/>
  <c r="B21" i="20"/>
  <c r="C21" i="20" s="1"/>
  <c r="B22" i="20"/>
  <c r="C22" i="20" s="1"/>
  <c r="B18" i="20"/>
  <c r="C18" i="20" s="1"/>
  <c r="Z12" i="22"/>
  <c r="Z12" i="23"/>
  <c r="Z11" i="22"/>
  <c r="Z11" i="23"/>
  <c r="W12" i="15"/>
  <c r="W11" i="15"/>
  <c r="Z16" i="15"/>
  <c r="Z17" i="15"/>
  <c r="AB17" i="15"/>
  <c r="AB16" i="15"/>
  <c r="AA12" i="15"/>
  <c r="AA11" i="15"/>
  <c r="W12" i="23"/>
  <c r="W11" i="22"/>
  <c r="W11" i="23"/>
  <c r="W12" i="22"/>
  <c r="AC2" i="23"/>
  <c r="Z15" i="22"/>
  <c r="Z15" i="23"/>
  <c r="AE20" i="15"/>
  <c r="AE19" i="15"/>
  <c r="AE18" i="15"/>
  <c r="AE22" i="15"/>
  <c r="AE21" i="15"/>
  <c r="Z21" i="15"/>
  <c r="Z20" i="15"/>
  <c r="Z19" i="15"/>
  <c r="Z22" i="15"/>
  <c r="Z18" i="15"/>
  <c r="AE15" i="22"/>
  <c r="AE15" i="23"/>
  <c r="AC15" i="22"/>
  <c r="AC15" i="23"/>
  <c r="Y19" i="22"/>
  <c r="Y21" i="23"/>
  <c r="Y18" i="22"/>
  <c r="Y22" i="22"/>
  <c r="Y20" i="23"/>
  <c r="Y21" i="22"/>
  <c r="Y19" i="23"/>
  <c r="Y20" i="22"/>
  <c r="Y22" i="23"/>
  <c r="Y18" i="23"/>
  <c r="AA12" i="22"/>
  <c r="AA12" i="23"/>
  <c r="AA11" i="22"/>
  <c r="AA11" i="23"/>
  <c r="AB11" i="23"/>
  <c r="AB12" i="22"/>
  <c r="AB12" i="23"/>
  <c r="AB11" i="22"/>
  <c r="AC17" i="15"/>
  <c r="AC16" i="15"/>
  <c r="X20" i="15"/>
  <c r="X19" i="15"/>
  <c r="X18" i="15"/>
  <c r="X22" i="15"/>
  <c r="X21" i="15"/>
  <c r="W16" i="23"/>
  <c r="W17" i="22"/>
  <c r="W17" i="23"/>
  <c r="W16" i="22"/>
  <c r="Z2" i="22"/>
  <c r="AE16" i="23"/>
  <c r="AE17" i="22"/>
  <c r="AE17" i="23"/>
  <c r="AE16" i="22"/>
  <c r="AF20" i="15"/>
  <c r="AF19" i="15"/>
  <c r="AF18" i="15"/>
  <c r="AF22" i="15"/>
  <c r="AF21" i="15"/>
  <c r="Z18" i="23"/>
  <c r="Z22" i="23"/>
  <c r="Z19" i="22"/>
  <c r="Z21" i="23"/>
  <c r="Z18" i="22"/>
  <c r="Z22" i="22"/>
  <c r="Z20" i="23"/>
  <c r="Z21" i="22"/>
  <c r="Z19" i="23"/>
  <c r="Z20" i="22"/>
  <c r="AF12" i="23"/>
  <c r="AF11" i="22"/>
  <c r="AF12" i="22"/>
  <c r="AF11" i="23"/>
  <c r="AD19" i="15"/>
  <c r="AD18" i="15"/>
  <c r="AD22" i="15"/>
  <c r="AD21" i="15"/>
  <c r="AD20" i="15"/>
  <c r="AD17" i="22"/>
  <c r="AD17" i="23"/>
  <c r="AD16" i="22"/>
  <c r="AD16" i="23"/>
  <c r="AA20" i="22"/>
  <c r="AA18" i="23"/>
  <c r="AA22" i="23"/>
  <c r="AA19" i="22"/>
  <c r="AA21" i="23"/>
  <c r="AA18" i="22"/>
  <c r="AA22" i="22"/>
  <c r="AA20" i="23"/>
  <c r="AA21" i="22"/>
  <c r="AA19" i="23"/>
  <c r="AD11" i="23"/>
  <c r="AD12" i="22"/>
  <c r="AD11" i="22"/>
  <c r="AD12" i="23"/>
  <c r="AB19" i="23"/>
  <c r="AB20" i="22"/>
  <c r="AB18" i="23"/>
  <c r="AB22" i="23"/>
  <c r="AB19" i="22"/>
  <c r="AB21" i="23"/>
  <c r="AB18" i="22"/>
  <c r="AB22" i="22"/>
  <c r="AB20" i="23"/>
  <c r="AB21" i="22"/>
  <c r="AD20" i="23"/>
  <c r="AD21" i="22"/>
  <c r="AD19" i="23"/>
  <c r="AD20" i="22"/>
  <c r="AD18" i="23"/>
  <c r="AD22" i="23"/>
  <c r="AD19" i="22"/>
  <c r="AD21" i="23"/>
  <c r="AD22" i="22"/>
  <c r="AD18" i="22"/>
  <c r="Z2" i="23"/>
  <c r="AC11" i="15"/>
  <c r="AC12" i="15"/>
  <c r="X12" i="15"/>
  <c r="X11" i="15"/>
  <c r="AD12" i="15"/>
  <c r="AD11" i="15"/>
  <c r="AB15" i="22"/>
  <c r="AB15" i="23"/>
  <c r="Y17" i="23"/>
  <c r="Y16" i="22"/>
  <c r="Y16" i="23"/>
  <c r="Y17" i="22"/>
  <c r="Y12" i="22"/>
  <c r="Y12" i="23"/>
  <c r="Y11" i="22"/>
  <c r="Y11" i="23"/>
  <c r="Z17" i="23"/>
  <c r="Z16" i="22"/>
  <c r="Z16" i="23"/>
  <c r="Z17" i="22"/>
  <c r="Y16" i="15"/>
  <c r="Y17" i="15"/>
  <c r="AC19" i="15"/>
  <c r="AC18" i="15"/>
  <c r="AC22" i="15"/>
  <c r="AC21" i="15"/>
  <c r="AC20" i="15"/>
  <c r="AC21" i="22"/>
  <c r="AC19" i="23"/>
  <c r="AC20" i="22"/>
  <c r="AC18" i="23"/>
  <c r="AC22" i="23"/>
  <c r="AC19" i="22"/>
  <c r="AC21" i="23"/>
  <c r="AC18" i="22"/>
  <c r="AC22" i="22"/>
  <c r="AC20" i="23"/>
  <c r="AD15" i="22"/>
  <c r="AD15" i="23"/>
  <c r="AF15" i="23"/>
  <c r="AF15" i="22"/>
  <c r="AE17" i="15"/>
  <c r="AE16" i="15"/>
  <c r="AE12" i="15"/>
  <c r="AE11" i="15"/>
  <c r="AF16" i="23"/>
  <c r="AF17" i="22"/>
  <c r="AF17" i="23"/>
  <c r="AF16" i="22"/>
  <c r="AA15" i="22"/>
  <c r="AA15" i="23"/>
  <c r="AD26" i="23"/>
  <c r="AD14" i="22"/>
  <c r="AD8" i="22"/>
  <c r="AD9" i="22"/>
  <c r="AD14" i="23"/>
  <c r="AD8" i="23"/>
  <c r="AD13" i="22"/>
  <c r="AD7" i="22"/>
  <c r="AD13" i="23"/>
  <c r="AD7" i="23"/>
  <c r="AD23" i="22"/>
  <c r="AD6" i="22"/>
  <c r="AD23" i="23"/>
  <c r="AD6" i="23"/>
  <c r="AD5" i="22"/>
  <c r="AD26" i="22"/>
  <c r="AD5" i="23"/>
  <c r="AD9" i="23"/>
  <c r="AF5" i="22"/>
  <c r="AF9" i="22"/>
  <c r="AF26" i="22"/>
  <c r="AF5" i="23"/>
  <c r="AF9" i="23"/>
  <c r="AF26" i="23"/>
  <c r="AF14" i="22"/>
  <c r="AF8" i="22"/>
  <c r="AF23" i="22"/>
  <c r="AF14" i="23"/>
  <c r="AF8" i="23"/>
  <c r="AF13" i="22"/>
  <c r="AF7" i="22"/>
  <c r="AF6" i="22"/>
  <c r="AF13" i="23"/>
  <c r="AF7" i="23"/>
  <c r="AF23" i="23"/>
  <c r="AF6" i="23"/>
  <c r="AA13" i="23"/>
  <c r="AA7" i="23"/>
  <c r="AA8" i="23"/>
  <c r="AA23" i="22"/>
  <c r="AA6" i="22"/>
  <c r="AA14" i="23"/>
  <c r="AA23" i="23"/>
  <c r="AA6" i="23"/>
  <c r="AA5" i="22"/>
  <c r="AA9" i="22"/>
  <c r="AA26" i="22"/>
  <c r="AA5" i="23"/>
  <c r="AA9" i="23"/>
  <c r="AA26" i="23"/>
  <c r="AA14" i="22"/>
  <c r="AA8" i="22"/>
  <c r="AA13" i="22"/>
  <c r="AA7" i="22"/>
  <c r="AC14" i="23"/>
  <c r="AC8" i="23"/>
  <c r="AC13" i="22"/>
  <c r="AC7" i="22"/>
  <c r="AC5" i="23"/>
  <c r="AC13" i="23"/>
  <c r="AC7" i="23"/>
  <c r="AC23" i="22"/>
  <c r="AC6" i="22"/>
  <c r="AC23" i="23"/>
  <c r="AC6" i="23"/>
  <c r="AC9" i="23"/>
  <c r="AC5" i="22"/>
  <c r="AC9" i="22"/>
  <c r="AC26" i="22"/>
  <c r="AC26" i="23"/>
  <c r="AC14" i="22"/>
  <c r="AC8" i="22"/>
  <c r="W26" i="22"/>
  <c r="W5" i="23"/>
  <c r="W9" i="23"/>
  <c r="W26" i="23"/>
  <c r="W14" i="22"/>
  <c r="W8" i="22"/>
  <c r="W6" i="23"/>
  <c r="W14" i="23"/>
  <c r="W8" i="23"/>
  <c r="W13" i="22"/>
  <c r="W7" i="22"/>
  <c r="W23" i="22"/>
  <c r="W13" i="23"/>
  <c r="W7" i="23"/>
  <c r="W23" i="23"/>
  <c r="W6" i="22"/>
  <c r="W5" i="22"/>
  <c r="W9" i="22"/>
  <c r="X5" i="22"/>
  <c r="X9" i="22"/>
  <c r="X26" i="22"/>
  <c r="X5" i="23"/>
  <c r="X9" i="23"/>
  <c r="X6" i="22"/>
  <c r="X26" i="23"/>
  <c r="X14" i="22"/>
  <c r="X8" i="22"/>
  <c r="X14" i="23"/>
  <c r="X8" i="23"/>
  <c r="X13" i="22"/>
  <c r="X7" i="22"/>
  <c r="X23" i="22"/>
  <c r="X13" i="23"/>
  <c r="X7" i="23"/>
  <c r="X23" i="23"/>
  <c r="X6" i="23"/>
  <c r="Z23" i="22"/>
  <c r="Z6" i="22"/>
  <c r="Z23" i="23"/>
  <c r="Z6" i="23"/>
  <c r="Z13" i="22"/>
  <c r="Z5" i="22"/>
  <c r="Z9" i="22"/>
  <c r="Z26" i="22"/>
  <c r="Z5" i="23"/>
  <c r="Z9" i="23"/>
  <c r="Z7" i="22"/>
  <c r="Z26" i="23"/>
  <c r="Z14" i="22"/>
  <c r="Z8" i="22"/>
  <c r="Z14" i="23"/>
  <c r="Z8" i="23"/>
  <c r="Z13" i="23"/>
  <c r="Z7" i="23"/>
  <c r="Y23" i="23"/>
  <c r="Y6" i="23"/>
  <c r="Y5" i="22"/>
  <c r="Y9" i="22"/>
  <c r="Y26" i="22"/>
  <c r="Y5" i="23"/>
  <c r="Y9" i="23"/>
  <c r="Y26" i="23"/>
  <c r="Y14" i="22"/>
  <c r="Y8" i="22"/>
  <c r="Y13" i="23"/>
  <c r="Y14" i="23"/>
  <c r="Y8" i="23"/>
  <c r="Y13" i="22"/>
  <c r="Y7" i="22"/>
  <c r="Y7" i="23"/>
  <c r="Y23" i="22"/>
  <c r="Y6" i="22"/>
  <c r="AB13" i="22"/>
  <c r="AB7" i="22"/>
  <c r="AB13" i="23"/>
  <c r="AB7" i="23"/>
  <c r="AB14" i="22"/>
  <c r="AB23" i="22"/>
  <c r="AB6" i="22"/>
  <c r="AB26" i="23"/>
  <c r="AB23" i="23"/>
  <c r="AB6" i="23"/>
  <c r="AB5" i="22"/>
  <c r="AB9" i="22"/>
  <c r="AB26" i="22"/>
  <c r="AB5" i="23"/>
  <c r="AB9" i="23"/>
  <c r="AB8" i="22"/>
  <c r="AB14" i="23"/>
  <c r="AB8" i="23"/>
  <c r="AA14" i="15"/>
  <c r="AA13" i="15"/>
  <c r="AB14" i="15"/>
  <c r="AB13" i="15"/>
  <c r="X14" i="15"/>
  <c r="X13" i="15"/>
  <c r="Y13" i="15"/>
  <c r="Y14" i="15"/>
  <c r="AE14" i="15"/>
  <c r="AE13" i="15"/>
  <c r="AD14" i="15"/>
  <c r="AD13" i="15"/>
  <c r="B8" i="20"/>
  <c r="C8" i="20" s="1"/>
  <c r="B2" i="20"/>
  <c r="C2" i="20" s="1"/>
  <c r="B5" i="20"/>
  <c r="C5" i="20" s="1"/>
  <c r="B23" i="20"/>
  <c r="C23" i="20" s="1"/>
  <c r="B7" i="20"/>
  <c r="C7" i="20" s="1"/>
  <c r="B6" i="20"/>
  <c r="C6" i="20" s="1"/>
  <c r="B9" i="20"/>
  <c r="C9" i="20" s="1"/>
  <c r="AF14" i="15"/>
  <c r="AF13" i="15"/>
  <c r="Z13" i="15"/>
  <c r="Z14" i="15"/>
  <c r="W14" i="15"/>
  <c r="W13" i="15"/>
  <c r="J23" i="15"/>
  <c r="R23" i="15"/>
  <c r="Z23" i="15"/>
  <c r="G23" i="15"/>
  <c r="AF23" i="15"/>
  <c r="K23" i="15"/>
  <c r="S23" i="15"/>
  <c r="AA23" i="15"/>
  <c r="O23" i="15"/>
  <c r="X23" i="15"/>
  <c r="I23" i="15"/>
  <c r="D23" i="15"/>
  <c r="L23" i="15"/>
  <c r="T23" i="15"/>
  <c r="AB23" i="15"/>
  <c r="H23" i="15"/>
  <c r="E23" i="15"/>
  <c r="M23" i="15"/>
  <c r="U23" i="15"/>
  <c r="AC23" i="15"/>
  <c r="C23" i="15"/>
  <c r="Q23" i="15"/>
  <c r="F23" i="15"/>
  <c r="N23" i="15"/>
  <c r="V23" i="15"/>
  <c r="AD23" i="15"/>
  <c r="B23" i="15"/>
  <c r="B32" i="93" s="1"/>
  <c r="W23" i="15"/>
  <c r="AE23" i="15"/>
  <c r="P23" i="15"/>
  <c r="Y23" i="15"/>
  <c r="H2" i="15"/>
  <c r="P2" i="15"/>
  <c r="X2" i="15"/>
  <c r="AF2" i="15"/>
  <c r="I2" i="15"/>
  <c r="Q2" i="15"/>
  <c r="Y2" i="15"/>
  <c r="AA2" i="15"/>
  <c r="D2" i="15"/>
  <c r="T2" i="15"/>
  <c r="M2" i="15"/>
  <c r="N2" i="15"/>
  <c r="V2" i="15"/>
  <c r="AD2" i="15"/>
  <c r="O2" i="15"/>
  <c r="AE2" i="15"/>
  <c r="J2" i="15"/>
  <c r="R2" i="15"/>
  <c r="Z2" i="15"/>
  <c r="C2" i="15"/>
  <c r="K2" i="15"/>
  <c r="S2" i="15"/>
  <c r="L2" i="15"/>
  <c r="AB2" i="15"/>
  <c r="E2" i="15"/>
  <c r="U2" i="15"/>
  <c r="AC2" i="15"/>
  <c r="F2" i="15"/>
  <c r="G2" i="15"/>
  <c r="W2" i="15"/>
  <c r="K5" i="15"/>
  <c r="S5" i="15"/>
  <c r="AA5" i="15"/>
  <c r="E5" i="15"/>
  <c r="M5" i="15"/>
  <c r="U5" i="15"/>
  <c r="AC5" i="15"/>
  <c r="F5" i="15"/>
  <c r="N5" i="15"/>
  <c r="V5" i="15"/>
  <c r="AD5" i="15"/>
  <c r="H5" i="15"/>
  <c r="T5" i="15"/>
  <c r="B5" i="15"/>
  <c r="B14" i="93" s="1"/>
  <c r="AB5" i="15"/>
  <c r="Q5" i="15"/>
  <c r="I5" i="15"/>
  <c r="W5" i="15"/>
  <c r="AF5" i="15"/>
  <c r="J5" i="15"/>
  <c r="X5" i="15"/>
  <c r="AE5" i="15"/>
  <c r="L5" i="15"/>
  <c r="Y5" i="15"/>
  <c r="D5" i="15"/>
  <c r="R5" i="15"/>
  <c r="O5" i="15"/>
  <c r="Z5" i="15"/>
  <c r="P5" i="15"/>
  <c r="C5" i="15"/>
  <c r="G5" i="15"/>
  <c r="F6" i="15"/>
  <c r="N6" i="15"/>
  <c r="V6" i="15"/>
  <c r="AD6" i="15"/>
  <c r="H6" i="15"/>
  <c r="P6" i="15"/>
  <c r="X6" i="15"/>
  <c r="AF6" i="15"/>
  <c r="I6" i="15"/>
  <c r="Q6" i="15"/>
  <c r="Y6" i="15"/>
  <c r="D6" i="15"/>
  <c r="R6" i="15"/>
  <c r="AC6" i="15"/>
  <c r="C6" i="15"/>
  <c r="O6" i="15"/>
  <c r="E6" i="15"/>
  <c r="S6" i="15"/>
  <c r="AE6" i="15"/>
  <c r="G6" i="15"/>
  <c r="T6" i="15"/>
  <c r="B6" i="15"/>
  <c r="J6" i="15"/>
  <c r="U6" i="15"/>
  <c r="L6" i="15"/>
  <c r="K6" i="15"/>
  <c r="W6" i="15"/>
  <c r="Z6" i="15"/>
  <c r="M6" i="15"/>
  <c r="AA6" i="15"/>
  <c r="AB6" i="15"/>
  <c r="I7" i="15"/>
  <c r="Q7" i="15"/>
  <c r="Y7" i="15"/>
  <c r="K7" i="15"/>
  <c r="S7" i="15"/>
  <c r="AA7" i="15"/>
  <c r="D7" i="15"/>
  <c r="L7" i="15"/>
  <c r="T7" i="15"/>
  <c r="AB7" i="15"/>
  <c r="N7" i="15"/>
  <c r="Z7" i="15"/>
  <c r="H7" i="15"/>
  <c r="J7" i="15"/>
  <c r="O7" i="15"/>
  <c r="AC7" i="15"/>
  <c r="C7" i="15"/>
  <c r="X7" i="15"/>
  <c r="E7" i="15"/>
  <c r="P7" i="15"/>
  <c r="AD7" i="15"/>
  <c r="V7" i="15"/>
  <c r="W7" i="15"/>
  <c r="B7" i="15"/>
  <c r="B16" i="93" s="1"/>
  <c r="M7" i="15"/>
  <c r="F7" i="15"/>
  <c r="R7" i="15"/>
  <c r="AE7" i="15"/>
  <c r="G7" i="15"/>
  <c r="U7" i="15"/>
  <c r="AF7" i="15"/>
  <c r="G9" i="15"/>
  <c r="O9" i="15"/>
  <c r="W9" i="15"/>
  <c r="AE9" i="15"/>
  <c r="H9" i="15"/>
  <c r="P9" i="15"/>
  <c r="X9" i="15"/>
  <c r="AF9" i="15"/>
  <c r="I9" i="15"/>
  <c r="Q9" i="15"/>
  <c r="Y9" i="15"/>
  <c r="B9" i="15"/>
  <c r="B18" i="93" s="1"/>
  <c r="J9" i="15"/>
  <c r="R9" i="15"/>
  <c r="Z9" i="15"/>
  <c r="N9" i="15"/>
  <c r="AD9" i="15"/>
  <c r="C9" i="15"/>
  <c r="S9" i="15"/>
  <c r="K9" i="15"/>
  <c r="D9" i="15"/>
  <c r="T9" i="15"/>
  <c r="M9" i="15"/>
  <c r="E9" i="15"/>
  <c r="U9" i="15"/>
  <c r="AA9" i="15"/>
  <c r="AC9" i="15"/>
  <c r="F9" i="15"/>
  <c r="V9" i="15"/>
  <c r="L9" i="15"/>
  <c r="AB9" i="15"/>
  <c r="G8" i="15"/>
  <c r="O8" i="15"/>
  <c r="W8" i="15"/>
  <c r="AE8" i="15"/>
  <c r="U8" i="15"/>
  <c r="AD8" i="15"/>
  <c r="H8" i="15"/>
  <c r="P8" i="15"/>
  <c r="X8" i="15"/>
  <c r="AF8" i="15"/>
  <c r="D8" i="15"/>
  <c r="M8" i="15"/>
  <c r="I8" i="15"/>
  <c r="Q8" i="15"/>
  <c r="Y8" i="15"/>
  <c r="C8" i="15"/>
  <c r="J8" i="15"/>
  <c r="R8" i="15"/>
  <c r="Z8" i="15"/>
  <c r="L8" i="15"/>
  <c r="T8" i="15"/>
  <c r="B8" i="15"/>
  <c r="B17" i="93" s="1"/>
  <c r="AC8" i="15"/>
  <c r="F8" i="15"/>
  <c r="K8" i="15"/>
  <c r="S8" i="15"/>
  <c r="AA8" i="15"/>
  <c r="AB8" i="15"/>
  <c r="E8" i="15"/>
  <c r="N8" i="15"/>
  <c r="V8" i="15"/>
  <c r="P25" i="96" l="1"/>
  <c r="N90" i="93"/>
  <c r="N25" i="19" s="1"/>
  <c r="N118" i="93"/>
  <c r="N146" i="93"/>
  <c r="N25" i="18" s="1"/>
  <c r="P25" i="97"/>
  <c r="P25" i="15"/>
  <c r="O34" i="93"/>
  <c r="K3" i="97"/>
  <c r="J3" i="19"/>
  <c r="B15" i="93"/>
  <c r="B46" i="93" s="1"/>
  <c r="B59" i="93"/>
  <c r="B45" i="93"/>
  <c r="L10" i="21"/>
  <c r="D7" i="20"/>
  <c r="D22" i="20"/>
  <c r="D26" i="20"/>
  <c r="D6" i="20"/>
  <c r="D18" i="20"/>
  <c r="D23" i="20"/>
  <c r="D21" i="20"/>
  <c r="D16" i="20"/>
  <c r="D20" i="20"/>
  <c r="D17" i="20"/>
  <c r="D9" i="20"/>
  <c r="D5" i="20"/>
  <c r="D2" i="20"/>
  <c r="C3" i="92"/>
  <c r="C59" i="92" s="1"/>
  <c r="D19" i="20"/>
  <c r="D14" i="20"/>
  <c r="D8" i="20"/>
  <c r="D11" i="20"/>
  <c r="D13" i="20"/>
  <c r="D12" i="20"/>
  <c r="E15" i="20"/>
  <c r="L4" i="23"/>
  <c r="L24" i="23"/>
  <c r="Q25" i="15" l="1"/>
  <c r="P34" i="93"/>
  <c r="B8" i="16"/>
  <c r="B9" i="92" s="1"/>
  <c r="B65" i="92" s="1"/>
  <c r="G45" i="93"/>
  <c r="G8" i="16" s="1"/>
  <c r="O45" i="93"/>
  <c r="O8" i="16" s="1"/>
  <c r="W45" i="93"/>
  <c r="W8" i="16" s="1"/>
  <c r="AE45" i="93"/>
  <c r="AE8" i="16" s="1"/>
  <c r="H45" i="93"/>
  <c r="H8" i="16" s="1"/>
  <c r="P45" i="93"/>
  <c r="P8" i="16" s="1"/>
  <c r="X45" i="93"/>
  <c r="X8" i="16" s="1"/>
  <c r="AF45" i="93"/>
  <c r="AF8" i="16" s="1"/>
  <c r="C45" i="93"/>
  <c r="C8" i="16" s="1"/>
  <c r="C9" i="92" s="1"/>
  <c r="C65" i="92" s="1"/>
  <c r="I45" i="93"/>
  <c r="I8" i="16" s="1"/>
  <c r="Q45" i="93"/>
  <c r="Q8" i="16" s="1"/>
  <c r="Y45" i="93"/>
  <c r="Y8" i="16" s="1"/>
  <c r="J45" i="93"/>
  <c r="J8" i="16" s="1"/>
  <c r="R45" i="93"/>
  <c r="R8" i="16" s="1"/>
  <c r="Z45" i="93"/>
  <c r="Z8" i="16" s="1"/>
  <c r="K45" i="93"/>
  <c r="K8" i="16" s="1"/>
  <c r="S45" i="93"/>
  <c r="S8" i="16" s="1"/>
  <c r="AA45" i="93"/>
  <c r="AA8" i="16" s="1"/>
  <c r="D45" i="93"/>
  <c r="D8" i="16" s="1"/>
  <c r="L45" i="93"/>
  <c r="L8" i="16" s="1"/>
  <c r="T45" i="93"/>
  <c r="T8" i="16" s="1"/>
  <c r="AB45" i="93"/>
  <c r="AB8" i="16" s="1"/>
  <c r="E45" i="93"/>
  <c r="E8" i="16" s="1"/>
  <c r="M45" i="93"/>
  <c r="M8" i="16" s="1"/>
  <c r="U45" i="93"/>
  <c r="U8" i="16" s="1"/>
  <c r="AC45" i="93"/>
  <c r="AC8" i="16" s="1"/>
  <c r="F45" i="93"/>
  <c r="F8" i="16" s="1"/>
  <c r="N45" i="93"/>
  <c r="N8" i="16" s="1"/>
  <c r="V45" i="93"/>
  <c r="V8" i="16" s="1"/>
  <c r="AD45" i="93"/>
  <c r="AD8" i="16" s="1"/>
  <c r="Q25" i="97"/>
  <c r="B9" i="16"/>
  <c r="B10" i="92" s="1"/>
  <c r="B66" i="92" s="1"/>
  <c r="J46" i="93"/>
  <c r="J9" i="16" s="1"/>
  <c r="R46" i="93"/>
  <c r="R9" i="16" s="1"/>
  <c r="Z46" i="93"/>
  <c r="Z9" i="16" s="1"/>
  <c r="K46" i="93"/>
  <c r="K9" i="16" s="1"/>
  <c r="S46" i="93"/>
  <c r="S9" i="16" s="1"/>
  <c r="AA46" i="93"/>
  <c r="AA9" i="16" s="1"/>
  <c r="D46" i="93"/>
  <c r="D9" i="16" s="1"/>
  <c r="L46" i="93"/>
  <c r="L9" i="16" s="1"/>
  <c r="T46" i="93"/>
  <c r="T9" i="16" s="1"/>
  <c r="AB46" i="93"/>
  <c r="AB9" i="16" s="1"/>
  <c r="C46" i="93"/>
  <c r="C9" i="16" s="1"/>
  <c r="C10" i="92" s="1"/>
  <c r="C66" i="92" s="1"/>
  <c r="E46" i="93"/>
  <c r="E9" i="16" s="1"/>
  <c r="M46" i="93"/>
  <c r="M9" i="16" s="1"/>
  <c r="U46" i="93"/>
  <c r="U9" i="16" s="1"/>
  <c r="AC46" i="93"/>
  <c r="AC9" i="16" s="1"/>
  <c r="F46" i="93"/>
  <c r="F9" i="16" s="1"/>
  <c r="N46" i="93"/>
  <c r="N9" i="16" s="1"/>
  <c r="V46" i="93"/>
  <c r="V9" i="16" s="1"/>
  <c r="AD46" i="93"/>
  <c r="AD9" i="16" s="1"/>
  <c r="G46" i="93"/>
  <c r="G9" i="16" s="1"/>
  <c r="O46" i="93"/>
  <c r="O9" i="16" s="1"/>
  <c r="W46" i="93"/>
  <c r="W9" i="16" s="1"/>
  <c r="AE46" i="93"/>
  <c r="AE9" i="16" s="1"/>
  <c r="H46" i="93"/>
  <c r="H9" i="16" s="1"/>
  <c r="P46" i="93"/>
  <c r="P9" i="16" s="1"/>
  <c r="X46" i="93"/>
  <c r="X9" i="16" s="1"/>
  <c r="AF46" i="93"/>
  <c r="AF9" i="16" s="1"/>
  <c r="I46" i="93"/>
  <c r="I9" i="16" s="1"/>
  <c r="Q46" i="93"/>
  <c r="Q9" i="16" s="1"/>
  <c r="Y46" i="93"/>
  <c r="Y9" i="16" s="1"/>
  <c r="B22" i="16"/>
  <c r="B23" i="92" s="1"/>
  <c r="B79" i="92" s="1"/>
  <c r="I59" i="93"/>
  <c r="I22" i="16" s="1"/>
  <c r="Q59" i="93"/>
  <c r="Q22" i="16" s="1"/>
  <c r="Y59" i="93"/>
  <c r="Y22" i="16" s="1"/>
  <c r="J59" i="93"/>
  <c r="J22" i="16" s="1"/>
  <c r="R59" i="93"/>
  <c r="R22" i="16" s="1"/>
  <c r="Z59" i="93"/>
  <c r="Z22" i="16" s="1"/>
  <c r="K59" i="93"/>
  <c r="K22" i="16" s="1"/>
  <c r="S59" i="93"/>
  <c r="S22" i="16" s="1"/>
  <c r="AA59" i="93"/>
  <c r="AA22" i="16" s="1"/>
  <c r="D59" i="93"/>
  <c r="D22" i="16" s="1"/>
  <c r="L59" i="93"/>
  <c r="L22" i="16" s="1"/>
  <c r="T59" i="93"/>
  <c r="T22" i="16" s="1"/>
  <c r="AB59" i="93"/>
  <c r="AB22" i="16" s="1"/>
  <c r="E59" i="93"/>
  <c r="E22" i="16" s="1"/>
  <c r="M59" i="93"/>
  <c r="M22" i="16" s="1"/>
  <c r="U59" i="93"/>
  <c r="U22" i="16" s="1"/>
  <c r="AC59" i="93"/>
  <c r="AC22" i="16" s="1"/>
  <c r="F59" i="93"/>
  <c r="F22" i="16" s="1"/>
  <c r="N59" i="93"/>
  <c r="N22" i="16" s="1"/>
  <c r="V59" i="93"/>
  <c r="V22" i="16" s="1"/>
  <c r="AD59" i="93"/>
  <c r="AD22" i="16" s="1"/>
  <c r="G59" i="93"/>
  <c r="G22" i="16" s="1"/>
  <c r="O59" i="93"/>
  <c r="O22" i="16" s="1"/>
  <c r="W59" i="93"/>
  <c r="W22" i="16" s="1"/>
  <c r="AE59" i="93"/>
  <c r="AE22" i="16" s="1"/>
  <c r="H59" i="93"/>
  <c r="H22" i="16" s="1"/>
  <c r="P59" i="93"/>
  <c r="P22" i="16" s="1"/>
  <c r="X59" i="93"/>
  <c r="X22" i="16" s="1"/>
  <c r="AF59" i="93"/>
  <c r="AF22" i="16" s="1"/>
  <c r="C59" i="93"/>
  <c r="C22" i="16" s="1"/>
  <c r="C23" i="92" s="1"/>
  <c r="C79" i="92" s="1"/>
  <c r="L3" i="97"/>
  <c r="K3" i="19"/>
  <c r="O118" i="93"/>
  <c r="O146" i="93"/>
  <c r="O25" i="18" s="1"/>
  <c r="O90" i="93"/>
  <c r="O25" i="19" s="1"/>
  <c r="Q25" i="96"/>
  <c r="B55" i="93"/>
  <c r="B54" i="93"/>
  <c r="B42" i="93"/>
  <c r="B62" i="93"/>
  <c r="B40" i="93"/>
  <c r="B60" i="93"/>
  <c r="B58" i="93"/>
  <c r="B52" i="93"/>
  <c r="B41" i="93"/>
  <c r="B57" i="93"/>
  <c r="B48" i="93"/>
  <c r="B56" i="93"/>
  <c r="B51" i="93"/>
  <c r="B53" i="93"/>
  <c r="B63" i="93"/>
  <c r="B44" i="93"/>
  <c r="B43" i="93"/>
  <c r="B49" i="93"/>
  <c r="B50" i="93"/>
  <c r="B47" i="93"/>
  <c r="B61" i="93"/>
  <c r="M10" i="21"/>
  <c r="E2" i="20"/>
  <c r="D3" i="92"/>
  <c r="D59" i="92" s="1"/>
  <c r="E20" i="20"/>
  <c r="E18" i="20"/>
  <c r="E7" i="20"/>
  <c r="F15" i="20"/>
  <c r="E8" i="20"/>
  <c r="D9" i="92"/>
  <c r="D65" i="92" s="1"/>
  <c r="E5" i="20"/>
  <c r="E16" i="20"/>
  <c r="E6" i="20"/>
  <c r="E12" i="20"/>
  <c r="E26" i="20"/>
  <c r="E11" i="20"/>
  <c r="E14" i="20"/>
  <c r="E9" i="20"/>
  <c r="D10" i="92"/>
  <c r="D66" i="92" s="1"/>
  <c r="E21" i="20"/>
  <c r="E13" i="20"/>
  <c r="E19" i="20"/>
  <c r="E17" i="20"/>
  <c r="E23" i="20"/>
  <c r="E22" i="20"/>
  <c r="D23" i="92"/>
  <c r="D79" i="92" s="1"/>
  <c r="M24" i="23"/>
  <c r="M4" i="23"/>
  <c r="B7" i="16" l="1"/>
  <c r="B8" i="92" s="1"/>
  <c r="B64" i="92" s="1"/>
  <c r="D44" i="93"/>
  <c r="D7" i="16" s="1"/>
  <c r="D8" i="92" s="1"/>
  <c r="D64" i="92" s="1"/>
  <c r="L44" i="93"/>
  <c r="L7" i="16" s="1"/>
  <c r="T44" i="93"/>
  <c r="T7" i="16" s="1"/>
  <c r="AB44" i="93"/>
  <c r="AB7" i="16" s="1"/>
  <c r="C44" i="93"/>
  <c r="C7" i="16" s="1"/>
  <c r="C8" i="92" s="1"/>
  <c r="C64" i="92" s="1"/>
  <c r="E44" i="93"/>
  <c r="E7" i="16" s="1"/>
  <c r="M44" i="93"/>
  <c r="M7" i="16" s="1"/>
  <c r="U44" i="93"/>
  <c r="U7" i="16" s="1"/>
  <c r="AC44" i="93"/>
  <c r="AC7" i="16" s="1"/>
  <c r="F44" i="93"/>
  <c r="F7" i="16" s="1"/>
  <c r="N44" i="93"/>
  <c r="N7" i="16" s="1"/>
  <c r="V44" i="93"/>
  <c r="V7" i="16" s="1"/>
  <c r="AD44" i="93"/>
  <c r="AD7" i="16" s="1"/>
  <c r="G44" i="93"/>
  <c r="G7" i="16" s="1"/>
  <c r="O44" i="93"/>
  <c r="O7" i="16" s="1"/>
  <c r="W44" i="93"/>
  <c r="W7" i="16" s="1"/>
  <c r="AE44" i="93"/>
  <c r="AE7" i="16" s="1"/>
  <c r="H44" i="93"/>
  <c r="H7" i="16" s="1"/>
  <c r="P44" i="93"/>
  <c r="P7" i="16" s="1"/>
  <c r="X44" i="93"/>
  <c r="X7" i="16" s="1"/>
  <c r="AF44" i="93"/>
  <c r="AF7" i="16" s="1"/>
  <c r="I44" i="93"/>
  <c r="I7" i="16" s="1"/>
  <c r="Q44" i="93"/>
  <c r="Q7" i="16" s="1"/>
  <c r="Y44" i="93"/>
  <c r="Y7" i="16" s="1"/>
  <c r="J44" i="93"/>
  <c r="J7" i="16" s="1"/>
  <c r="R44" i="93"/>
  <c r="R7" i="16" s="1"/>
  <c r="Z44" i="93"/>
  <c r="Z7" i="16" s="1"/>
  <c r="K44" i="93"/>
  <c r="K7" i="16" s="1"/>
  <c r="S44" i="93"/>
  <c r="S7" i="16" s="1"/>
  <c r="AA44" i="93"/>
  <c r="AA7" i="16" s="1"/>
  <c r="B16" i="92"/>
  <c r="B72" i="92" s="1"/>
  <c r="D52" i="93"/>
  <c r="D16" i="92" s="1"/>
  <c r="D72" i="92" s="1"/>
  <c r="L52" i="93"/>
  <c r="T52" i="93"/>
  <c r="AB52" i="93"/>
  <c r="C52" i="93"/>
  <c r="C16" i="92" s="1"/>
  <c r="C72" i="92" s="1"/>
  <c r="E52" i="93"/>
  <c r="E16" i="92" s="1"/>
  <c r="E72" i="92" s="1"/>
  <c r="M52" i="93"/>
  <c r="U52" i="93"/>
  <c r="AC52" i="93"/>
  <c r="F52" i="93"/>
  <c r="N52" i="93"/>
  <c r="V52" i="93"/>
  <c r="AD52" i="93"/>
  <c r="G52" i="93"/>
  <c r="O52" i="93"/>
  <c r="W52" i="93"/>
  <c r="AE52" i="93"/>
  <c r="H52" i="93"/>
  <c r="P52" i="93"/>
  <c r="X52" i="93"/>
  <c r="AF52" i="93"/>
  <c r="I52" i="93"/>
  <c r="Q52" i="93"/>
  <c r="Y52" i="93"/>
  <c r="J52" i="93"/>
  <c r="R52" i="93"/>
  <c r="Z52" i="93"/>
  <c r="K52" i="93"/>
  <c r="S52" i="93"/>
  <c r="AA52" i="93"/>
  <c r="B26" i="16"/>
  <c r="B27" i="92" s="1"/>
  <c r="B83" i="92" s="1"/>
  <c r="E63" i="93"/>
  <c r="E26" i="16" s="1"/>
  <c r="E27" i="92" s="1"/>
  <c r="E83" i="92" s="1"/>
  <c r="M63" i="93"/>
  <c r="M26" i="16" s="1"/>
  <c r="U63" i="93"/>
  <c r="U26" i="16" s="1"/>
  <c r="AC63" i="93"/>
  <c r="AC26" i="16" s="1"/>
  <c r="F63" i="93"/>
  <c r="F26" i="16" s="1"/>
  <c r="N63" i="93"/>
  <c r="N26" i="16" s="1"/>
  <c r="V63" i="93"/>
  <c r="V26" i="16" s="1"/>
  <c r="AD63" i="93"/>
  <c r="AD26" i="16" s="1"/>
  <c r="G63" i="93"/>
  <c r="G26" i="16" s="1"/>
  <c r="O63" i="93"/>
  <c r="O26" i="16" s="1"/>
  <c r="W63" i="93"/>
  <c r="W26" i="16" s="1"/>
  <c r="AE63" i="93"/>
  <c r="AE26" i="16" s="1"/>
  <c r="H63" i="93"/>
  <c r="H26" i="16" s="1"/>
  <c r="P63" i="93"/>
  <c r="P26" i="16" s="1"/>
  <c r="X63" i="93"/>
  <c r="X26" i="16" s="1"/>
  <c r="AF63" i="93"/>
  <c r="AF26" i="16" s="1"/>
  <c r="C63" i="93"/>
  <c r="C26" i="16" s="1"/>
  <c r="C27" i="92" s="1"/>
  <c r="C83" i="92" s="1"/>
  <c r="I63" i="93"/>
  <c r="I26" i="16" s="1"/>
  <c r="Q63" i="93"/>
  <c r="Q26" i="16" s="1"/>
  <c r="Y63" i="93"/>
  <c r="Y26" i="16" s="1"/>
  <c r="J63" i="93"/>
  <c r="J26" i="16" s="1"/>
  <c r="R63" i="93"/>
  <c r="R26" i="16" s="1"/>
  <c r="Z63" i="93"/>
  <c r="Z26" i="16" s="1"/>
  <c r="K63" i="93"/>
  <c r="K26" i="16" s="1"/>
  <c r="S63" i="93"/>
  <c r="S26" i="16" s="1"/>
  <c r="AA63" i="93"/>
  <c r="AA26" i="16" s="1"/>
  <c r="D63" i="93"/>
  <c r="D26" i="16" s="1"/>
  <c r="D27" i="92" s="1"/>
  <c r="D83" i="92" s="1"/>
  <c r="L63" i="93"/>
  <c r="L26" i="16" s="1"/>
  <c r="T63" i="93"/>
  <c r="T26" i="16" s="1"/>
  <c r="AB63" i="93"/>
  <c r="AB26" i="16" s="1"/>
  <c r="B21" i="16"/>
  <c r="B22" i="92" s="1"/>
  <c r="B78" i="92" s="1"/>
  <c r="F58" i="93"/>
  <c r="F21" i="16" s="1"/>
  <c r="N58" i="93"/>
  <c r="N21" i="16" s="1"/>
  <c r="V58" i="93"/>
  <c r="V21" i="16" s="1"/>
  <c r="AD58" i="93"/>
  <c r="AD21" i="16" s="1"/>
  <c r="G58" i="93"/>
  <c r="G21" i="16" s="1"/>
  <c r="O58" i="93"/>
  <c r="O21" i="16" s="1"/>
  <c r="W58" i="93"/>
  <c r="W21" i="16" s="1"/>
  <c r="AE58" i="93"/>
  <c r="AE21" i="16" s="1"/>
  <c r="H58" i="93"/>
  <c r="H21" i="16" s="1"/>
  <c r="P58" i="93"/>
  <c r="P21" i="16" s="1"/>
  <c r="X58" i="93"/>
  <c r="X21" i="16" s="1"/>
  <c r="AF58" i="93"/>
  <c r="AF21" i="16" s="1"/>
  <c r="I58" i="93"/>
  <c r="I21" i="16" s="1"/>
  <c r="Q58" i="93"/>
  <c r="Q21" i="16" s="1"/>
  <c r="Y58" i="93"/>
  <c r="Y21" i="16" s="1"/>
  <c r="J58" i="93"/>
  <c r="J21" i="16" s="1"/>
  <c r="R58" i="93"/>
  <c r="R21" i="16" s="1"/>
  <c r="Z58" i="93"/>
  <c r="Z21" i="16" s="1"/>
  <c r="K58" i="93"/>
  <c r="K21" i="16" s="1"/>
  <c r="S58" i="93"/>
  <c r="S21" i="16" s="1"/>
  <c r="AA58" i="93"/>
  <c r="AA21" i="16" s="1"/>
  <c r="D58" i="93"/>
  <c r="D21" i="16" s="1"/>
  <c r="D22" i="92" s="1"/>
  <c r="D78" i="92" s="1"/>
  <c r="L58" i="93"/>
  <c r="L21" i="16" s="1"/>
  <c r="T58" i="93"/>
  <c r="T21" i="16" s="1"/>
  <c r="AB58" i="93"/>
  <c r="AB21" i="16" s="1"/>
  <c r="C58" i="93"/>
  <c r="C21" i="16" s="1"/>
  <c r="C22" i="92" s="1"/>
  <c r="C78" i="92" s="1"/>
  <c r="E58" i="93"/>
  <c r="E21" i="16" s="1"/>
  <c r="M58" i="93"/>
  <c r="M21" i="16" s="1"/>
  <c r="U58" i="93"/>
  <c r="U21" i="16" s="1"/>
  <c r="AC58" i="93"/>
  <c r="AC21" i="16" s="1"/>
  <c r="R25" i="96"/>
  <c r="B16" i="16"/>
  <c r="B17" i="92" s="1"/>
  <c r="B73" i="92" s="1"/>
  <c r="G53" i="93"/>
  <c r="G16" i="16" s="1"/>
  <c r="O53" i="93"/>
  <c r="O16" i="16" s="1"/>
  <c r="W53" i="93"/>
  <c r="W16" i="16" s="1"/>
  <c r="AE53" i="93"/>
  <c r="AE16" i="16" s="1"/>
  <c r="H53" i="93"/>
  <c r="H16" i="16" s="1"/>
  <c r="P53" i="93"/>
  <c r="P16" i="16" s="1"/>
  <c r="X53" i="93"/>
  <c r="X16" i="16" s="1"/>
  <c r="AF53" i="93"/>
  <c r="AF16" i="16" s="1"/>
  <c r="C53" i="93"/>
  <c r="C16" i="16" s="1"/>
  <c r="C17" i="92" s="1"/>
  <c r="C73" i="92" s="1"/>
  <c r="I53" i="93"/>
  <c r="I16" i="16" s="1"/>
  <c r="Q53" i="93"/>
  <c r="Q16" i="16" s="1"/>
  <c r="Y53" i="93"/>
  <c r="Y16" i="16" s="1"/>
  <c r="J53" i="93"/>
  <c r="J16" i="16" s="1"/>
  <c r="R53" i="93"/>
  <c r="R16" i="16" s="1"/>
  <c r="Z53" i="93"/>
  <c r="Z16" i="16" s="1"/>
  <c r="K53" i="93"/>
  <c r="K16" i="16" s="1"/>
  <c r="S53" i="93"/>
  <c r="S16" i="16" s="1"/>
  <c r="AA53" i="93"/>
  <c r="AA16" i="16" s="1"/>
  <c r="D53" i="93"/>
  <c r="D16" i="16" s="1"/>
  <c r="D17" i="92" s="1"/>
  <c r="D73" i="92" s="1"/>
  <c r="L53" i="93"/>
  <c r="L16" i="16" s="1"/>
  <c r="T53" i="93"/>
  <c r="T16" i="16" s="1"/>
  <c r="AB53" i="93"/>
  <c r="AB16" i="16" s="1"/>
  <c r="E53" i="93"/>
  <c r="E16" i="16" s="1"/>
  <c r="M53" i="93"/>
  <c r="M16" i="16" s="1"/>
  <c r="U53" i="93"/>
  <c r="U16" i="16" s="1"/>
  <c r="AC53" i="93"/>
  <c r="AC16" i="16" s="1"/>
  <c r="F53" i="93"/>
  <c r="F16" i="16" s="1"/>
  <c r="N53" i="93"/>
  <c r="N16" i="16" s="1"/>
  <c r="V53" i="93"/>
  <c r="V16" i="16" s="1"/>
  <c r="AD53" i="93"/>
  <c r="AD16" i="16" s="1"/>
  <c r="B23" i="16"/>
  <c r="B24" i="92" s="1"/>
  <c r="B80" i="92" s="1"/>
  <c r="D60" i="93"/>
  <c r="D23" i="16" s="1"/>
  <c r="D24" i="92" s="1"/>
  <c r="D80" i="92" s="1"/>
  <c r="L60" i="93"/>
  <c r="L23" i="16" s="1"/>
  <c r="T60" i="93"/>
  <c r="T23" i="16" s="1"/>
  <c r="AB60" i="93"/>
  <c r="AB23" i="16" s="1"/>
  <c r="C60" i="93"/>
  <c r="C23" i="16" s="1"/>
  <c r="C24" i="92" s="1"/>
  <c r="C80" i="92" s="1"/>
  <c r="E60" i="93"/>
  <c r="E23" i="16" s="1"/>
  <c r="M60" i="93"/>
  <c r="M23" i="16" s="1"/>
  <c r="U60" i="93"/>
  <c r="U23" i="16" s="1"/>
  <c r="AC60" i="93"/>
  <c r="AC23" i="16" s="1"/>
  <c r="F60" i="93"/>
  <c r="F23" i="16" s="1"/>
  <c r="N60" i="93"/>
  <c r="N23" i="16" s="1"/>
  <c r="V60" i="93"/>
  <c r="V23" i="16" s="1"/>
  <c r="AD60" i="93"/>
  <c r="AD23" i="16" s="1"/>
  <c r="G60" i="93"/>
  <c r="G23" i="16" s="1"/>
  <c r="O60" i="93"/>
  <c r="O23" i="16" s="1"/>
  <c r="W60" i="93"/>
  <c r="W23" i="16" s="1"/>
  <c r="AE60" i="93"/>
  <c r="AE23" i="16" s="1"/>
  <c r="H60" i="93"/>
  <c r="H23" i="16" s="1"/>
  <c r="P60" i="93"/>
  <c r="P23" i="16" s="1"/>
  <c r="X60" i="93"/>
  <c r="X23" i="16" s="1"/>
  <c r="AF60" i="93"/>
  <c r="AF23" i="16" s="1"/>
  <c r="I60" i="93"/>
  <c r="I23" i="16" s="1"/>
  <c r="Q60" i="93"/>
  <c r="Q23" i="16" s="1"/>
  <c r="Y60" i="93"/>
  <c r="Y23" i="16" s="1"/>
  <c r="J60" i="93"/>
  <c r="J23" i="16" s="1"/>
  <c r="R60" i="93"/>
  <c r="R23" i="16" s="1"/>
  <c r="Z60" i="93"/>
  <c r="Z23" i="16" s="1"/>
  <c r="K60" i="93"/>
  <c r="K23" i="16" s="1"/>
  <c r="S60" i="93"/>
  <c r="S23" i="16" s="1"/>
  <c r="AA60" i="93"/>
  <c r="AA23" i="16" s="1"/>
  <c r="B24" i="16"/>
  <c r="G61" i="93"/>
  <c r="G24" i="16" s="1"/>
  <c r="O61" i="93"/>
  <c r="O24" i="16" s="1"/>
  <c r="W61" i="93"/>
  <c r="W24" i="16" s="1"/>
  <c r="AE61" i="93"/>
  <c r="AE24" i="16" s="1"/>
  <c r="H61" i="93"/>
  <c r="H24" i="16" s="1"/>
  <c r="P61" i="93"/>
  <c r="P24" i="16" s="1"/>
  <c r="X61" i="93"/>
  <c r="X24" i="16" s="1"/>
  <c r="AF61" i="93"/>
  <c r="AF24" i="16" s="1"/>
  <c r="C61" i="93"/>
  <c r="C24" i="16" s="1"/>
  <c r="I61" i="93"/>
  <c r="I24" i="16" s="1"/>
  <c r="Q61" i="93"/>
  <c r="Q24" i="16" s="1"/>
  <c r="Y61" i="93"/>
  <c r="Y24" i="16" s="1"/>
  <c r="J61" i="93"/>
  <c r="J24" i="16" s="1"/>
  <c r="R61" i="93"/>
  <c r="R24" i="16" s="1"/>
  <c r="Z61" i="93"/>
  <c r="Z24" i="16" s="1"/>
  <c r="K61" i="93"/>
  <c r="K24" i="16" s="1"/>
  <c r="S61" i="93"/>
  <c r="S24" i="16" s="1"/>
  <c r="AA61" i="93"/>
  <c r="AA24" i="16" s="1"/>
  <c r="D61" i="93"/>
  <c r="D24" i="16" s="1"/>
  <c r="L61" i="93"/>
  <c r="L24" i="16" s="1"/>
  <c r="T61" i="93"/>
  <c r="T24" i="16" s="1"/>
  <c r="AB61" i="93"/>
  <c r="AB24" i="16" s="1"/>
  <c r="E61" i="93"/>
  <c r="E24" i="16" s="1"/>
  <c r="M61" i="93"/>
  <c r="M24" i="16" s="1"/>
  <c r="U61" i="93"/>
  <c r="U24" i="16" s="1"/>
  <c r="AC61" i="93"/>
  <c r="AC24" i="16" s="1"/>
  <c r="F61" i="93"/>
  <c r="F24" i="16" s="1"/>
  <c r="N61" i="93"/>
  <c r="N24" i="16" s="1"/>
  <c r="V61" i="93"/>
  <c r="V24" i="16" s="1"/>
  <c r="AD61" i="93"/>
  <c r="AD24" i="16" s="1"/>
  <c r="B14" i="16"/>
  <c r="B15" i="92" s="1"/>
  <c r="B71" i="92" s="1"/>
  <c r="I51" i="93"/>
  <c r="I14" i="16" s="1"/>
  <c r="Q51" i="93"/>
  <c r="Q14" i="16" s="1"/>
  <c r="Y51" i="93"/>
  <c r="Y14" i="16" s="1"/>
  <c r="J51" i="93"/>
  <c r="J14" i="16" s="1"/>
  <c r="R51" i="93"/>
  <c r="R14" i="16" s="1"/>
  <c r="Z51" i="93"/>
  <c r="Z14" i="16" s="1"/>
  <c r="K51" i="93"/>
  <c r="K14" i="16" s="1"/>
  <c r="S51" i="93"/>
  <c r="S14" i="16" s="1"/>
  <c r="AA51" i="93"/>
  <c r="AA14" i="16" s="1"/>
  <c r="D51" i="93"/>
  <c r="D14" i="16" s="1"/>
  <c r="D15" i="92" s="1"/>
  <c r="D71" i="92" s="1"/>
  <c r="L51" i="93"/>
  <c r="L14" i="16" s="1"/>
  <c r="T51" i="93"/>
  <c r="T14" i="16" s="1"/>
  <c r="AB51" i="93"/>
  <c r="AB14" i="16" s="1"/>
  <c r="E51" i="93"/>
  <c r="E14" i="16" s="1"/>
  <c r="M51" i="93"/>
  <c r="M14" i="16" s="1"/>
  <c r="U51" i="93"/>
  <c r="U14" i="16" s="1"/>
  <c r="AC51" i="93"/>
  <c r="AC14" i="16" s="1"/>
  <c r="F51" i="93"/>
  <c r="F14" i="16" s="1"/>
  <c r="N51" i="93"/>
  <c r="N14" i="16" s="1"/>
  <c r="V51" i="93"/>
  <c r="V14" i="16" s="1"/>
  <c r="AD51" i="93"/>
  <c r="AD14" i="16" s="1"/>
  <c r="G51" i="93"/>
  <c r="G14" i="16" s="1"/>
  <c r="O51" i="93"/>
  <c r="O14" i="16" s="1"/>
  <c r="W51" i="93"/>
  <c r="W14" i="16" s="1"/>
  <c r="AE51" i="93"/>
  <c r="AE14" i="16" s="1"/>
  <c r="H51" i="93"/>
  <c r="H14" i="16" s="1"/>
  <c r="P51" i="93"/>
  <c r="P14" i="16" s="1"/>
  <c r="X51" i="93"/>
  <c r="X14" i="16" s="1"/>
  <c r="AF51" i="93"/>
  <c r="AF14" i="16" s="1"/>
  <c r="C51" i="93"/>
  <c r="C14" i="16" s="1"/>
  <c r="C15" i="92" s="1"/>
  <c r="C71" i="92" s="1"/>
  <c r="H40" i="93"/>
  <c r="H3" i="16" s="1"/>
  <c r="H4" i="92" s="1"/>
  <c r="H60" i="92" s="1"/>
  <c r="P40" i="93"/>
  <c r="P3" i="16" s="1"/>
  <c r="X40" i="93"/>
  <c r="X3" i="16" s="1"/>
  <c r="AF40" i="93"/>
  <c r="AF3" i="16" s="1"/>
  <c r="I40" i="93"/>
  <c r="I3" i="16" s="1"/>
  <c r="I4" i="92" s="1"/>
  <c r="I60" i="92" s="1"/>
  <c r="Q40" i="93"/>
  <c r="Q3" i="16" s="1"/>
  <c r="Y40" i="93"/>
  <c r="Y3" i="16" s="1"/>
  <c r="J40" i="93"/>
  <c r="J3" i="16" s="1"/>
  <c r="J4" i="92" s="1"/>
  <c r="J60" i="92" s="1"/>
  <c r="R40" i="93"/>
  <c r="R3" i="16" s="1"/>
  <c r="Z40" i="93"/>
  <c r="Z3" i="16" s="1"/>
  <c r="K40" i="93"/>
  <c r="K3" i="16" s="1"/>
  <c r="K4" i="92" s="1"/>
  <c r="K60" i="92" s="1"/>
  <c r="S40" i="93"/>
  <c r="S3" i="16" s="1"/>
  <c r="AA40" i="93"/>
  <c r="AA3" i="16" s="1"/>
  <c r="D40" i="93"/>
  <c r="D3" i="16" s="1"/>
  <c r="D4" i="92" s="1"/>
  <c r="D60" i="92" s="1"/>
  <c r="L40" i="93"/>
  <c r="L3" i="16" s="1"/>
  <c r="T40" i="93"/>
  <c r="T3" i="16" s="1"/>
  <c r="AB40" i="93"/>
  <c r="AB3" i="16" s="1"/>
  <c r="C40" i="93"/>
  <c r="C3" i="16" s="1"/>
  <c r="C4" i="92" s="1"/>
  <c r="C60" i="92" s="1"/>
  <c r="E40" i="93"/>
  <c r="E3" i="16" s="1"/>
  <c r="E4" i="92" s="1"/>
  <c r="E60" i="92" s="1"/>
  <c r="M40" i="93"/>
  <c r="M3" i="16" s="1"/>
  <c r="U40" i="93"/>
  <c r="U3" i="16" s="1"/>
  <c r="AC40" i="93"/>
  <c r="AC3" i="16" s="1"/>
  <c r="F40" i="93"/>
  <c r="F3" i="16" s="1"/>
  <c r="F4" i="92" s="1"/>
  <c r="F60" i="92" s="1"/>
  <c r="N40" i="93"/>
  <c r="N3" i="16" s="1"/>
  <c r="V40" i="93"/>
  <c r="V3" i="16" s="1"/>
  <c r="AD40" i="93"/>
  <c r="AD3" i="16" s="1"/>
  <c r="G40" i="93"/>
  <c r="G3" i="16" s="1"/>
  <c r="G4" i="92" s="1"/>
  <c r="G60" i="92" s="1"/>
  <c r="O40" i="93"/>
  <c r="O3" i="16" s="1"/>
  <c r="W40" i="93"/>
  <c r="W3" i="16" s="1"/>
  <c r="AE40" i="93"/>
  <c r="AE3" i="16" s="1"/>
  <c r="B3" i="16"/>
  <c r="B4" i="92" s="1"/>
  <c r="B60" i="92" s="1"/>
  <c r="B10" i="16"/>
  <c r="B11" i="92" s="1"/>
  <c r="B67" i="92" s="1"/>
  <c r="E47" i="93"/>
  <c r="E10" i="16" s="1"/>
  <c r="E11" i="92" s="1"/>
  <c r="E67" i="92" s="1"/>
  <c r="M47" i="93"/>
  <c r="M10" i="16" s="1"/>
  <c r="U47" i="93"/>
  <c r="U10" i="16" s="1"/>
  <c r="AC47" i="93"/>
  <c r="AC10" i="16" s="1"/>
  <c r="F47" i="93"/>
  <c r="F10" i="16" s="1"/>
  <c r="F11" i="92" s="1"/>
  <c r="F67" i="92" s="1"/>
  <c r="N47" i="93"/>
  <c r="N10" i="16" s="1"/>
  <c r="V47" i="93"/>
  <c r="V10" i="16" s="1"/>
  <c r="AD47" i="93"/>
  <c r="AD10" i="16" s="1"/>
  <c r="G47" i="93"/>
  <c r="G10" i="16" s="1"/>
  <c r="G11" i="92" s="1"/>
  <c r="G67" i="92" s="1"/>
  <c r="O47" i="93"/>
  <c r="O10" i="16" s="1"/>
  <c r="W47" i="93"/>
  <c r="W10" i="16" s="1"/>
  <c r="AE47" i="93"/>
  <c r="AE10" i="16" s="1"/>
  <c r="H47" i="93"/>
  <c r="H10" i="16" s="1"/>
  <c r="H11" i="92" s="1"/>
  <c r="H67" i="92" s="1"/>
  <c r="P47" i="93"/>
  <c r="P10" i="16" s="1"/>
  <c r="X47" i="93"/>
  <c r="X10" i="16" s="1"/>
  <c r="AF47" i="93"/>
  <c r="AF10" i="16" s="1"/>
  <c r="C47" i="93"/>
  <c r="C10" i="16" s="1"/>
  <c r="C11" i="92" s="1"/>
  <c r="C67" i="92" s="1"/>
  <c r="I47" i="93"/>
  <c r="I10" i="16" s="1"/>
  <c r="I11" i="92" s="1"/>
  <c r="I67" i="92" s="1"/>
  <c r="Q47" i="93"/>
  <c r="Q10" i="16" s="1"/>
  <c r="Y47" i="93"/>
  <c r="Y10" i="16" s="1"/>
  <c r="J47" i="93"/>
  <c r="J10" i="16" s="1"/>
  <c r="J11" i="92" s="1"/>
  <c r="J67" i="92" s="1"/>
  <c r="R47" i="93"/>
  <c r="R10" i="16" s="1"/>
  <c r="Z47" i="93"/>
  <c r="Z10" i="16" s="1"/>
  <c r="K47" i="93"/>
  <c r="K10" i="16" s="1"/>
  <c r="K11" i="92" s="1"/>
  <c r="K67" i="92" s="1"/>
  <c r="S47" i="93"/>
  <c r="S10" i="16" s="1"/>
  <c r="AA47" i="93"/>
  <c r="AA10" i="16" s="1"/>
  <c r="D47" i="93"/>
  <c r="D10" i="16" s="1"/>
  <c r="D11" i="92" s="1"/>
  <c r="D67" i="92" s="1"/>
  <c r="L47" i="93"/>
  <c r="L10" i="16" s="1"/>
  <c r="L11" i="92" s="1"/>
  <c r="L67" i="92" s="1"/>
  <c r="T47" i="93"/>
  <c r="T10" i="16" s="1"/>
  <c r="AB47" i="93"/>
  <c r="AB10" i="16" s="1"/>
  <c r="B19" i="16"/>
  <c r="B20" i="92" s="1"/>
  <c r="B76" i="92" s="1"/>
  <c r="H56" i="93"/>
  <c r="H19" i="16" s="1"/>
  <c r="P56" i="93"/>
  <c r="P19" i="16" s="1"/>
  <c r="X56" i="93"/>
  <c r="X19" i="16" s="1"/>
  <c r="AF56" i="93"/>
  <c r="AF19" i="16" s="1"/>
  <c r="I56" i="93"/>
  <c r="I19" i="16" s="1"/>
  <c r="Q56" i="93"/>
  <c r="Q19" i="16" s="1"/>
  <c r="Y56" i="93"/>
  <c r="Y19" i="16" s="1"/>
  <c r="J56" i="93"/>
  <c r="J19" i="16" s="1"/>
  <c r="R56" i="93"/>
  <c r="R19" i="16" s="1"/>
  <c r="Z56" i="93"/>
  <c r="Z19" i="16" s="1"/>
  <c r="K56" i="93"/>
  <c r="K19" i="16" s="1"/>
  <c r="S56" i="93"/>
  <c r="S19" i="16" s="1"/>
  <c r="AA56" i="93"/>
  <c r="AA19" i="16" s="1"/>
  <c r="D56" i="93"/>
  <c r="D19" i="16" s="1"/>
  <c r="D20" i="92" s="1"/>
  <c r="D76" i="92" s="1"/>
  <c r="L56" i="93"/>
  <c r="L19" i="16" s="1"/>
  <c r="T56" i="93"/>
  <c r="T19" i="16" s="1"/>
  <c r="AB56" i="93"/>
  <c r="AB19" i="16" s="1"/>
  <c r="C56" i="93"/>
  <c r="C19" i="16" s="1"/>
  <c r="C20" i="92" s="1"/>
  <c r="C76" i="92" s="1"/>
  <c r="E56" i="93"/>
  <c r="E19" i="16" s="1"/>
  <c r="M56" i="93"/>
  <c r="M19" i="16" s="1"/>
  <c r="U56" i="93"/>
  <c r="U19" i="16" s="1"/>
  <c r="AC56" i="93"/>
  <c r="AC19" i="16" s="1"/>
  <c r="F56" i="93"/>
  <c r="F19" i="16" s="1"/>
  <c r="N56" i="93"/>
  <c r="N19" i="16" s="1"/>
  <c r="V56" i="93"/>
  <c r="V19" i="16" s="1"/>
  <c r="AD56" i="93"/>
  <c r="AD19" i="16" s="1"/>
  <c r="G56" i="93"/>
  <c r="G19" i="16" s="1"/>
  <c r="O56" i="93"/>
  <c r="O19" i="16" s="1"/>
  <c r="W56" i="93"/>
  <c r="W19" i="16" s="1"/>
  <c r="AE56" i="93"/>
  <c r="AE19" i="16" s="1"/>
  <c r="B25" i="16"/>
  <c r="J62" i="93"/>
  <c r="J25" i="16" s="1"/>
  <c r="K62" i="93"/>
  <c r="K25" i="16" s="1"/>
  <c r="D62" i="93"/>
  <c r="D25" i="16" s="1"/>
  <c r="L62" i="93"/>
  <c r="L25" i="16" s="1"/>
  <c r="C62" i="93"/>
  <c r="C25" i="16" s="1"/>
  <c r="E62" i="93"/>
  <c r="E25" i="16" s="1"/>
  <c r="M62" i="93"/>
  <c r="M25" i="16" s="1"/>
  <c r="F62" i="93"/>
  <c r="F25" i="16" s="1"/>
  <c r="N62" i="93"/>
  <c r="N25" i="16" s="1"/>
  <c r="G62" i="93"/>
  <c r="G25" i="16" s="1"/>
  <c r="O62" i="93"/>
  <c r="O25" i="16" s="1"/>
  <c r="H62" i="93"/>
  <c r="H25" i="16" s="1"/>
  <c r="P62" i="93"/>
  <c r="P25" i="16" s="1"/>
  <c r="I62" i="93"/>
  <c r="I25" i="16" s="1"/>
  <c r="B13" i="16"/>
  <c r="B14" i="92" s="1"/>
  <c r="B70" i="92" s="1"/>
  <c r="F50" i="93"/>
  <c r="F13" i="16" s="1"/>
  <c r="N50" i="93"/>
  <c r="N13" i="16" s="1"/>
  <c r="V50" i="93"/>
  <c r="V13" i="16" s="1"/>
  <c r="AD50" i="93"/>
  <c r="AD13" i="16" s="1"/>
  <c r="G50" i="93"/>
  <c r="G13" i="16" s="1"/>
  <c r="O50" i="93"/>
  <c r="O13" i="16" s="1"/>
  <c r="W50" i="93"/>
  <c r="W13" i="16" s="1"/>
  <c r="AE50" i="93"/>
  <c r="AE13" i="16" s="1"/>
  <c r="H50" i="93"/>
  <c r="H13" i="16" s="1"/>
  <c r="P50" i="93"/>
  <c r="P13" i="16" s="1"/>
  <c r="X50" i="93"/>
  <c r="X13" i="16" s="1"/>
  <c r="AF50" i="93"/>
  <c r="AF13" i="16" s="1"/>
  <c r="I50" i="93"/>
  <c r="I13" i="16" s="1"/>
  <c r="Q50" i="93"/>
  <c r="Q13" i="16" s="1"/>
  <c r="Y50" i="93"/>
  <c r="Y13" i="16" s="1"/>
  <c r="J50" i="93"/>
  <c r="J13" i="16" s="1"/>
  <c r="R50" i="93"/>
  <c r="R13" i="16" s="1"/>
  <c r="Z50" i="93"/>
  <c r="Z13" i="16" s="1"/>
  <c r="K50" i="93"/>
  <c r="K13" i="16" s="1"/>
  <c r="S50" i="93"/>
  <c r="S13" i="16" s="1"/>
  <c r="AA50" i="93"/>
  <c r="AA13" i="16" s="1"/>
  <c r="D50" i="93"/>
  <c r="D13" i="16" s="1"/>
  <c r="D14" i="92" s="1"/>
  <c r="D70" i="92" s="1"/>
  <c r="L50" i="93"/>
  <c r="L13" i="16" s="1"/>
  <c r="T50" i="93"/>
  <c r="T13" i="16" s="1"/>
  <c r="AB50" i="93"/>
  <c r="AB13" i="16" s="1"/>
  <c r="C50" i="93"/>
  <c r="C13" i="16" s="1"/>
  <c r="C14" i="92" s="1"/>
  <c r="C70" i="92" s="1"/>
  <c r="E50" i="93"/>
  <c r="E13" i="16" s="1"/>
  <c r="M50" i="93"/>
  <c r="M13" i="16" s="1"/>
  <c r="U50" i="93"/>
  <c r="U13" i="16" s="1"/>
  <c r="AC50" i="93"/>
  <c r="AC13" i="16" s="1"/>
  <c r="B11" i="16"/>
  <c r="B12" i="92" s="1"/>
  <c r="B68" i="92" s="1"/>
  <c r="H48" i="93"/>
  <c r="H11" i="16" s="1"/>
  <c r="P48" i="93"/>
  <c r="P11" i="16" s="1"/>
  <c r="X48" i="93"/>
  <c r="X11" i="16" s="1"/>
  <c r="AF48" i="93"/>
  <c r="AF11" i="16" s="1"/>
  <c r="I48" i="93"/>
  <c r="I11" i="16" s="1"/>
  <c r="Q48" i="93"/>
  <c r="Q11" i="16" s="1"/>
  <c r="Y48" i="93"/>
  <c r="Y11" i="16" s="1"/>
  <c r="J48" i="93"/>
  <c r="J11" i="16" s="1"/>
  <c r="R48" i="93"/>
  <c r="R11" i="16" s="1"/>
  <c r="Z48" i="93"/>
  <c r="Z11" i="16" s="1"/>
  <c r="K48" i="93"/>
  <c r="K11" i="16" s="1"/>
  <c r="S48" i="93"/>
  <c r="S11" i="16" s="1"/>
  <c r="AA48" i="93"/>
  <c r="AA11" i="16" s="1"/>
  <c r="D48" i="93"/>
  <c r="D11" i="16" s="1"/>
  <c r="D12" i="92" s="1"/>
  <c r="D68" i="92" s="1"/>
  <c r="L48" i="93"/>
  <c r="L11" i="16" s="1"/>
  <c r="T48" i="93"/>
  <c r="T11" i="16" s="1"/>
  <c r="AB48" i="93"/>
  <c r="AB11" i="16" s="1"/>
  <c r="C48" i="93"/>
  <c r="C11" i="16" s="1"/>
  <c r="C12" i="92" s="1"/>
  <c r="C68" i="92" s="1"/>
  <c r="E48" i="93"/>
  <c r="E11" i="16" s="1"/>
  <c r="M48" i="93"/>
  <c r="M11" i="16" s="1"/>
  <c r="U48" i="93"/>
  <c r="U11" i="16" s="1"/>
  <c r="AC48" i="93"/>
  <c r="AC11" i="16" s="1"/>
  <c r="F48" i="93"/>
  <c r="F11" i="16" s="1"/>
  <c r="N48" i="93"/>
  <c r="N11" i="16" s="1"/>
  <c r="V48" i="93"/>
  <c r="V11" i="16" s="1"/>
  <c r="AD48" i="93"/>
  <c r="AD11" i="16" s="1"/>
  <c r="G48" i="93"/>
  <c r="G11" i="16" s="1"/>
  <c r="O48" i="93"/>
  <c r="O11" i="16" s="1"/>
  <c r="W48" i="93"/>
  <c r="W11" i="16" s="1"/>
  <c r="AE48" i="93"/>
  <c r="AE11" i="16" s="1"/>
  <c r="B5" i="16"/>
  <c r="B6" i="92" s="1"/>
  <c r="B62" i="92" s="1"/>
  <c r="F42" i="93"/>
  <c r="F5" i="16" s="1"/>
  <c r="N42" i="93"/>
  <c r="N5" i="16" s="1"/>
  <c r="V42" i="93"/>
  <c r="V5" i="16" s="1"/>
  <c r="AD42" i="93"/>
  <c r="AD5" i="16" s="1"/>
  <c r="G42" i="93"/>
  <c r="G5" i="16" s="1"/>
  <c r="O42" i="93"/>
  <c r="O5" i="16" s="1"/>
  <c r="W42" i="93"/>
  <c r="W5" i="16" s="1"/>
  <c r="AE42" i="93"/>
  <c r="AE5" i="16" s="1"/>
  <c r="H42" i="93"/>
  <c r="H5" i="16" s="1"/>
  <c r="P42" i="93"/>
  <c r="P5" i="16" s="1"/>
  <c r="X42" i="93"/>
  <c r="X5" i="16" s="1"/>
  <c r="AF42" i="93"/>
  <c r="AF5" i="16" s="1"/>
  <c r="I42" i="93"/>
  <c r="I5" i="16" s="1"/>
  <c r="Q42" i="93"/>
  <c r="Q5" i="16" s="1"/>
  <c r="Y42" i="93"/>
  <c r="Y5" i="16" s="1"/>
  <c r="J42" i="93"/>
  <c r="J5" i="16" s="1"/>
  <c r="R42" i="93"/>
  <c r="R5" i="16" s="1"/>
  <c r="Z42" i="93"/>
  <c r="Z5" i="16" s="1"/>
  <c r="K42" i="93"/>
  <c r="K5" i="16" s="1"/>
  <c r="S42" i="93"/>
  <c r="S5" i="16" s="1"/>
  <c r="AA42" i="93"/>
  <c r="AA5" i="16" s="1"/>
  <c r="D42" i="93"/>
  <c r="D5" i="16" s="1"/>
  <c r="D6" i="92" s="1"/>
  <c r="D62" i="92" s="1"/>
  <c r="L42" i="93"/>
  <c r="L5" i="16" s="1"/>
  <c r="T42" i="93"/>
  <c r="T5" i="16" s="1"/>
  <c r="AB42" i="93"/>
  <c r="AB5" i="16" s="1"/>
  <c r="C42" i="93"/>
  <c r="C5" i="16" s="1"/>
  <c r="C6" i="92" s="1"/>
  <c r="C62" i="92" s="1"/>
  <c r="E42" i="93"/>
  <c r="E5" i="16" s="1"/>
  <c r="M42" i="93"/>
  <c r="M5" i="16" s="1"/>
  <c r="U42" i="93"/>
  <c r="U5" i="16" s="1"/>
  <c r="AC42" i="93"/>
  <c r="AC5" i="16" s="1"/>
  <c r="B12" i="16"/>
  <c r="B13" i="92" s="1"/>
  <c r="B69" i="92" s="1"/>
  <c r="K49" i="93"/>
  <c r="K12" i="16" s="1"/>
  <c r="S49" i="93"/>
  <c r="S12" i="16" s="1"/>
  <c r="AA49" i="93"/>
  <c r="AA12" i="16" s="1"/>
  <c r="D49" i="93"/>
  <c r="D12" i="16" s="1"/>
  <c r="D13" i="92" s="1"/>
  <c r="D69" i="92" s="1"/>
  <c r="L49" i="93"/>
  <c r="L12" i="16" s="1"/>
  <c r="T49" i="93"/>
  <c r="T12" i="16" s="1"/>
  <c r="AB49" i="93"/>
  <c r="AB12" i="16" s="1"/>
  <c r="E49" i="93"/>
  <c r="E12" i="16" s="1"/>
  <c r="M49" i="93"/>
  <c r="M12" i="16" s="1"/>
  <c r="U49" i="93"/>
  <c r="U12" i="16" s="1"/>
  <c r="AC49" i="93"/>
  <c r="AC12" i="16" s="1"/>
  <c r="F49" i="93"/>
  <c r="F12" i="16" s="1"/>
  <c r="N49" i="93"/>
  <c r="N12" i="16" s="1"/>
  <c r="V49" i="93"/>
  <c r="V12" i="16" s="1"/>
  <c r="AD49" i="93"/>
  <c r="AD12" i="16" s="1"/>
  <c r="G49" i="93"/>
  <c r="G12" i="16" s="1"/>
  <c r="O49" i="93"/>
  <c r="O12" i="16" s="1"/>
  <c r="W49" i="93"/>
  <c r="W12" i="16" s="1"/>
  <c r="AE49" i="93"/>
  <c r="AE12" i="16" s="1"/>
  <c r="H49" i="93"/>
  <c r="H12" i="16" s="1"/>
  <c r="P49" i="93"/>
  <c r="P12" i="16" s="1"/>
  <c r="X49" i="93"/>
  <c r="X12" i="16" s="1"/>
  <c r="AF49" i="93"/>
  <c r="AF12" i="16" s="1"/>
  <c r="C49" i="93"/>
  <c r="C12" i="16" s="1"/>
  <c r="C13" i="92" s="1"/>
  <c r="C69" i="92" s="1"/>
  <c r="I49" i="93"/>
  <c r="I12" i="16" s="1"/>
  <c r="Q49" i="93"/>
  <c r="Q12" i="16" s="1"/>
  <c r="Y49" i="93"/>
  <c r="Y12" i="16" s="1"/>
  <c r="J49" i="93"/>
  <c r="J12" i="16" s="1"/>
  <c r="R49" i="93"/>
  <c r="R12" i="16" s="1"/>
  <c r="Z49" i="93"/>
  <c r="Z12" i="16" s="1"/>
  <c r="B20" i="16"/>
  <c r="B21" i="92" s="1"/>
  <c r="B77" i="92" s="1"/>
  <c r="K57" i="93"/>
  <c r="K20" i="16" s="1"/>
  <c r="S57" i="93"/>
  <c r="S20" i="16" s="1"/>
  <c r="AA57" i="93"/>
  <c r="AA20" i="16" s="1"/>
  <c r="D57" i="93"/>
  <c r="D20" i="16" s="1"/>
  <c r="D21" i="92" s="1"/>
  <c r="D77" i="92" s="1"/>
  <c r="L57" i="93"/>
  <c r="L20" i="16" s="1"/>
  <c r="T57" i="93"/>
  <c r="T20" i="16" s="1"/>
  <c r="AB57" i="93"/>
  <c r="AB20" i="16" s="1"/>
  <c r="E57" i="93"/>
  <c r="E20" i="16" s="1"/>
  <c r="M57" i="93"/>
  <c r="M20" i="16" s="1"/>
  <c r="U57" i="93"/>
  <c r="U20" i="16" s="1"/>
  <c r="AC57" i="93"/>
  <c r="AC20" i="16" s="1"/>
  <c r="F57" i="93"/>
  <c r="F20" i="16" s="1"/>
  <c r="N57" i="93"/>
  <c r="N20" i="16" s="1"/>
  <c r="V57" i="93"/>
  <c r="V20" i="16" s="1"/>
  <c r="AD57" i="93"/>
  <c r="AD20" i="16" s="1"/>
  <c r="G57" i="93"/>
  <c r="G20" i="16" s="1"/>
  <c r="O57" i="93"/>
  <c r="O20" i="16" s="1"/>
  <c r="W57" i="93"/>
  <c r="W20" i="16" s="1"/>
  <c r="AE57" i="93"/>
  <c r="AE20" i="16" s="1"/>
  <c r="H57" i="93"/>
  <c r="H20" i="16" s="1"/>
  <c r="P57" i="93"/>
  <c r="P20" i="16" s="1"/>
  <c r="X57" i="93"/>
  <c r="X20" i="16" s="1"/>
  <c r="AF57" i="93"/>
  <c r="AF20" i="16" s="1"/>
  <c r="C57" i="93"/>
  <c r="C20" i="16" s="1"/>
  <c r="C21" i="92" s="1"/>
  <c r="C77" i="92" s="1"/>
  <c r="I57" i="93"/>
  <c r="I20" i="16" s="1"/>
  <c r="Q57" i="93"/>
  <c r="Q20" i="16" s="1"/>
  <c r="Y57" i="93"/>
  <c r="Y20" i="16" s="1"/>
  <c r="J57" i="93"/>
  <c r="J20" i="16" s="1"/>
  <c r="R57" i="93"/>
  <c r="R20" i="16" s="1"/>
  <c r="Z57" i="93"/>
  <c r="Z20" i="16" s="1"/>
  <c r="B17" i="16"/>
  <c r="B18" i="92" s="1"/>
  <c r="B74" i="92" s="1"/>
  <c r="J54" i="93"/>
  <c r="J17" i="16" s="1"/>
  <c r="R54" i="93"/>
  <c r="R17" i="16" s="1"/>
  <c r="Z54" i="93"/>
  <c r="Z17" i="16" s="1"/>
  <c r="K54" i="93"/>
  <c r="K17" i="16" s="1"/>
  <c r="S54" i="93"/>
  <c r="S17" i="16" s="1"/>
  <c r="AA54" i="93"/>
  <c r="AA17" i="16" s="1"/>
  <c r="D54" i="93"/>
  <c r="D17" i="16" s="1"/>
  <c r="D18" i="92" s="1"/>
  <c r="D74" i="92" s="1"/>
  <c r="L54" i="93"/>
  <c r="L17" i="16" s="1"/>
  <c r="T54" i="93"/>
  <c r="T17" i="16" s="1"/>
  <c r="AB54" i="93"/>
  <c r="AB17" i="16" s="1"/>
  <c r="C54" i="93"/>
  <c r="C17" i="16" s="1"/>
  <c r="C18" i="92" s="1"/>
  <c r="C74" i="92" s="1"/>
  <c r="E54" i="93"/>
  <c r="E17" i="16" s="1"/>
  <c r="M54" i="93"/>
  <c r="M17" i="16" s="1"/>
  <c r="U54" i="93"/>
  <c r="U17" i="16" s="1"/>
  <c r="AC54" i="93"/>
  <c r="AC17" i="16" s="1"/>
  <c r="F54" i="93"/>
  <c r="F17" i="16" s="1"/>
  <c r="N54" i="93"/>
  <c r="N17" i="16" s="1"/>
  <c r="V54" i="93"/>
  <c r="V17" i="16" s="1"/>
  <c r="AD54" i="93"/>
  <c r="AD17" i="16" s="1"/>
  <c r="G54" i="93"/>
  <c r="G17" i="16" s="1"/>
  <c r="O54" i="93"/>
  <c r="O17" i="16" s="1"/>
  <c r="W54" i="93"/>
  <c r="W17" i="16" s="1"/>
  <c r="AE54" i="93"/>
  <c r="AE17" i="16" s="1"/>
  <c r="H54" i="93"/>
  <c r="H17" i="16" s="1"/>
  <c r="P54" i="93"/>
  <c r="P17" i="16" s="1"/>
  <c r="X54" i="93"/>
  <c r="X17" i="16" s="1"/>
  <c r="AF54" i="93"/>
  <c r="AF17" i="16" s="1"/>
  <c r="I54" i="93"/>
  <c r="I17" i="16" s="1"/>
  <c r="Q54" i="93"/>
  <c r="Q17" i="16" s="1"/>
  <c r="Y54" i="93"/>
  <c r="Y17" i="16" s="1"/>
  <c r="M3" i="97"/>
  <c r="L3" i="19"/>
  <c r="R25" i="97"/>
  <c r="P146" i="93"/>
  <c r="P25" i="18" s="1"/>
  <c r="P90" i="93"/>
  <c r="P25" i="19" s="1"/>
  <c r="P118" i="93"/>
  <c r="B6" i="16"/>
  <c r="B7" i="92" s="1"/>
  <c r="B63" i="92" s="1"/>
  <c r="I43" i="93"/>
  <c r="I6" i="16" s="1"/>
  <c r="Q43" i="93"/>
  <c r="Q6" i="16" s="1"/>
  <c r="Y43" i="93"/>
  <c r="Y6" i="16" s="1"/>
  <c r="J43" i="93"/>
  <c r="J6" i="16" s="1"/>
  <c r="R43" i="93"/>
  <c r="R6" i="16" s="1"/>
  <c r="Z43" i="93"/>
  <c r="Z6" i="16" s="1"/>
  <c r="K43" i="93"/>
  <c r="K6" i="16" s="1"/>
  <c r="S43" i="93"/>
  <c r="S6" i="16" s="1"/>
  <c r="AA43" i="93"/>
  <c r="AA6" i="16" s="1"/>
  <c r="D43" i="93"/>
  <c r="D6" i="16" s="1"/>
  <c r="D7" i="92" s="1"/>
  <c r="D63" i="92" s="1"/>
  <c r="L43" i="93"/>
  <c r="L6" i="16" s="1"/>
  <c r="T43" i="93"/>
  <c r="T6" i="16" s="1"/>
  <c r="AB43" i="93"/>
  <c r="AB6" i="16" s="1"/>
  <c r="E43" i="93"/>
  <c r="E6" i="16" s="1"/>
  <c r="M43" i="93"/>
  <c r="M6" i="16" s="1"/>
  <c r="U43" i="93"/>
  <c r="U6" i="16" s="1"/>
  <c r="AC43" i="93"/>
  <c r="AC6" i="16" s="1"/>
  <c r="F43" i="93"/>
  <c r="F6" i="16" s="1"/>
  <c r="N43" i="93"/>
  <c r="N6" i="16" s="1"/>
  <c r="V43" i="93"/>
  <c r="V6" i="16" s="1"/>
  <c r="AD43" i="93"/>
  <c r="AD6" i="16" s="1"/>
  <c r="G43" i="93"/>
  <c r="G6" i="16" s="1"/>
  <c r="O43" i="93"/>
  <c r="O6" i="16" s="1"/>
  <c r="W43" i="93"/>
  <c r="W6" i="16" s="1"/>
  <c r="AE43" i="93"/>
  <c r="AE6" i="16" s="1"/>
  <c r="H43" i="93"/>
  <c r="H6" i="16" s="1"/>
  <c r="P43" i="93"/>
  <c r="P6" i="16" s="1"/>
  <c r="X43" i="93"/>
  <c r="X6" i="16" s="1"/>
  <c r="AF43" i="93"/>
  <c r="AF6" i="16" s="1"/>
  <c r="C43" i="93"/>
  <c r="C6" i="16" s="1"/>
  <c r="C7" i="92" s="1"/>
  <c r="C63" i="92" s="1"/>
  <c r="B4" i="16"/>
  <c r="B5" i="92" s="1"/>
  <c r="B61" i="92" s="1"/>
  <c r="K41" i="93"/>
  <c r="K4" i="16" s="1"/>
  <c r="K5" i="92" s="1"/>
  <c r="K61" i="92" s="1"/>
  <c r="S41" i="93"/>
  <c r="S4" i="16" s="1"/>
  <c r="AA41" i="93"/>
  <c r="AA4" i="16" s="1"/>
  <c r="D41" i="93"/>
  <c r="D4" i="16" s="1"/>
  <c r="D5" i="92" s="1"/>
  <c r="D61" i="92" s="1"/>
  <c r="L41" i="93"/>
  <c r="L4" i="16" s="1"/>
  <c r="L5" i="92" s="1"/>
  <c r="L61" i="92" s="1"/>
  <c r="T41" i="93"/>
  <c r="T4" i="16" s="1"/>
  <c r="AB41" i="93"/>
  <c r="AB4" i="16" s="1"/>
  <c r="E41" i="93"/>
  <c r="E4" i="16" s="1"/>
  <c r="E5" i="92" s="1"/>
  <c r="E61" i="92" s="1"/>
  <c r="M41" i="93"/>
  <c r="M4" i="16" s="1"/>
  <c r="U41" i="93"/>
  <c r="U4" i="16" s="1"/>
  <c r="AC41" i="93"/>
  <c r="AC4" i="16" s="1"/>
  <c r="F41" i="93"/>
  <c r="F4" i="16" s="1"/>
  <c r="F5" i="92" s="1"/>
  <c r="F61" i="92" s="1"/>
  <c r="N41" i="93"/>
  <c r="N4" i="16" s="1"/>
  <c r="V41" i="93"/>
  <c r="V4" i="16" s="1"/>
  <c r="AD41" i="93"/>
  <c r="AD4" i="16" s="1"/>
  <c r="G41" i="93"/>
  <c r="G4" i="16" s="1"/>
  <c r="G5" i="92" s="1"/>
  <c r="G61" i="92" s="1"/>
  <c r="O41" i="93"/>
  <c r="O4" i="16" s="1"/>
  <c r="W41" i="93"/>
  <c r="W4" i="16" s="1"/>
  <c r="AE41" i="93"/>
  <c r="AE4" i="16" s="1"/>
  <c r="H41" i="93"/>
  <c r="H4" i="16" s="1"/>
  <c r="H5" i="92" s="1"/>
  <c r="H61" i="92" s="1"/>
  <c r="P41" i="93"/>
  <c r="P4" i="16" s="1"/>
  <c r="X41" i="93"/>
  <c r="X4" i="16" s="1"/>
  <c r="AF41" i="93"/>
  <c r="AF4" i="16" s="1"/>
  <c r="C41" i="93"/>
  <c r="C4" i="16" s="1"/>
  <c r="C5" i="92" s="1"/>
  <c r="C61" i="92" s="1"/>
  <c r="I41" i="93"/>
  <c r="I4" i="16" s="1"/>
  <c r="I5" i="92" s="1"/>
  <c r="I61" i="92" s="1"/>
  <c r="Q41" i="93"/>
  <c r="Q4" i="16" s="1"/>
  <c r="Y41" i="93"/>
  <c r="Y4" i="16" s="1"/>
  <c r="J41" i="93"/>
  <c r="J4" i="16" s="1"/>
  <c r="J5" i="92" s="1"/>
  <c r="J61" i="92" s="1"/>
  <c r="R41" i="93"/>
  <c r="R4" i="16" s="1"/>
  <c r="Z41" i="93"/>
  <c r="Z4" i="16" s="1"/>
  <c r="B18" i="16"/>
  <c r="B19" i="92" s="1"/>
  <c r="B75" i="92" s="1"/>
  <c r="E55" i="93"/>
  <c r="E18" i="16" s="1"/>
  <c r="M55" i="93"/>
  <c r="M18" i="16" s="1"/>
  <c r="U55" i="93"/>
  <c r="U18" i="16" s="1"/>
  <c r="AC55" i="93"/>
  <c r="AC18" i="16" s="1"/>
  <c r="F55" i="93"/>
  <c r="F18" i="16" s="1"/>
  <c r="N55" i="93"/>
  <c r="N18" i="16" s="1"/>
  <c r="V55" i="93"/>
  <c r="V18" i="16" s="1"/>
  <c r="AD55" i="93"/>
  <c r="AD18" i="16" s="1"/>
  <c r="G55" i="93"/>
  <c r="G18" i="16" s="1"/>
  <c r="O55" i="93"/>
  <c r="O18" i="16" s="1"/>
  <c r="W55" i="93"/>
  <c r="W18" i="16" s="1"/>
  <c r="AE55" i="93"/>
  <c r="AE18" i="16" s="1"/>
  <c r="H55" i="93"/>
  <c r="H18" i="16" s="1"/>
  <c r="P55" i="93"/>
  <c r="P18" i="16" s="1"/>
  <c r="X55" i="93"/>
  <c r="X18" i="16" s="1"/>
  <c r="AF55" i="93"/>
  <c r="AF18" i="16" s="1"/>
  <c r="C55" i="93"/>
  <c r="C18" i="16" s="1"/>
  <c r="C19" i="92" s="1"/>
  <c r="C75" i="92" s="1"/>
  <c r="I55" i="93"/>
  <c r="I18" i="16" s="1"/>
  <c r="Q55" i="93"/>
  <c r="Q18" i="16" s="1"/>
  <c r="Y55" i="93"/>
  <c r="Y18" i="16" s="1"/>
  <c r="J55" i="93"/>
  <c r="J18" i="16" s="1"/>
  <c r="R55" i="93"/>
  <c r="R18" i="16" s="1"/>
  <c r="Z55" i="93"/>
  <c r="Z18" i="16" s="1"/>
  <c r="K55" i="93"/>
  <c r="K18" i="16" s="1"/>
  <c r="S55" i="93"/>
  <c r="S18" i="16" s="1"/>
  <c r="AA55" i="93"/>
  <c r="AA18" i="16" s="1"/>
  <c r="D55" i="93"/>
  <c r="D18" i="16" s="1"/>
  <c r="D19" i="92" s="1"/>
  <c r="D75" i="92" s="1"/>
  <c r="L55" i="93"/>
  <c r="L18" i="16" s="1"/>
  <c r="T55" i="93"/>
  <c r="T18" i="16" s="1"/>
  <c r="AB55" i="93"/>
  <c r="AB18" i="16" s="1"/>
  <c r="R25" i="15"/>
  <c r="Q34" i="93"/>
  <c r="B3" i="92"/>
  <c r="B59" i="92" s="1"/>
  <c r="N10" i="21"/>
  <c r="M11" i="92"/>
  <c r="M67" i="92" s="1"/>
  <c r="F19" i="20"/>
  <c r="E20" i="92"/>
  <c r="E76" i="92" s="1"/>
  <c r="F14" i="20"/>
  <c r="E15" i="92"/>
  <c r="E71" i="92" s="1"/>
  <c r="F6" i="20"/>
  <c r="E7" i="92"/>
  <c r="E63" i="92" s="1"/>
  <c r="G15" i="20"/>
  <c r="F16" i="92"/>
  <c r="F72" i="92" s="1"/>
  <c r="F2" i="20"/>
  <c r="E3" i="92"/>
  <c r="E59" i="92" s="1"/>
  <c r="F22" i="20"/>
  <c r="E23" i="92"/>
  <c r="E79" i="92" s="1"/>
  <c r="F13" i="20"/>
  <c r="E14" i="92"/>
  <c r="E70" i="92" s="1"/>
  <c r="F11" i="20"/>
  <c r="E12" i="92"/>
  <c r="E68" i="92" s="1"/>
  <c r="F16" i="20"/>
  <c r="E17" i="92"/>
  <c r="E73" i="92" s="1"/>
  <c r="F7" i="20"/>
  <c r="E8" i="92"/>
  <c r="E64" i="92" s="1"/>
  <c r="F21" i="20"/>
  <c r="E22" i="92"/>
  <c r="E78" i="92" s="1"/>
  <c r="F18" i="20"/>
  <c r="E19" i="92"/>
  <c r="E75" i="92" s="1"/>
  <c r="F23" i="20"/>
  <c r="E24" i="92"/>
  <c r="E80" i="92" s="1"/>
  <c r="F26" i="20"/>
  <c r="F5" i="20"/>
  <c r="E6" i="92"/>
  <c r="E62" i="92" s="1"/>
  <c r="F17" i="20"/>
  <c r="E18" i="92"/>
  <c r="E74" i="92" s="1"/>
  <c r="F9" i="20"/>
  <c r="E10" i="92"/>
  <c r="E66" i="92" s="1"/>
  <c r="F12" i="20"/>
  <c r="E13" i="92"/>
  <c r="E69" i="92" s="1"/>
  <c r="F8" i="20"/>
  <c r="E9" i="92"/>
  <c r="E65" i="92" s="1"/>
  <c r="F20" i="20"/>
  <c r="E21" i="92"/>
  <c r="E77" i="92" s="1"/>
  <c r="N4" i="23"/>
  <c r="M5" i="92"/>
  <c r="M61" i="92" s="1"/>
  <c r="N24" i="23"/>
  <c r="Q90" i="93" l="1"/>
  <c r="Q25" i="19" s="1"/>
  <c r="Q118" i="93"/>
  <c r="Q146" i="93"/>
  <c r="Q25" i="18" s="1"/>
  <c r="S25" i="15"/>
  <c r="R34" i="93"/>
  <c r="Q62" i="93"/>
  <c r="Q25" i="16" s="1"/>
  <c r="S25" i="96"/>
  <c r="S25" i="97"/>
  <c r="N3" i="97"/>
  <c r="M3" i="19"/>
  <c r="M4" i="92" s="1"/>
  <c r="M60" i="92" s="1"/>
  <c r="L4" i="92"/>
  <c r="L60" i="92" s="1"/>
  <c r="O10" i="21"/>
  <c r="N11" i="92"/>
  <c r="N67" i="92" s="1"/>
  <c r="G9" i="20"/>
  <c r="F10" i="92"/>
  <c r="F66" i="92" s="1"/>
  <c r="G23" i="20"/>
  <c r="F24" i="92"/>
  <c r="F80" i="92" s="1"/>
  <c r="G16" i="20"/>
  <c r="F17" i="92"/>
  <c r="F73" i="92" s="1"/>
  <c r="G2" i="20"/>
  <c r="F3" i="92"/>
  <c r="F59" i="92" s="1"/>
  <c r="G19" i="20"/>
  <c r="F20" i="92"/>
  <c r="F76" i="92" s="1"/>
  <c r="G20" i="20"/>
  <c r="F21" i="92"/>
  <c r="F77" i="92" s="1"/>
  <c r="G17" i="20"/>
  <c r="F18" i="92"/>
  <c r="F74" i="92" s="1"/>
  <c r="G18" i="20"/>
  <c r="F19" i="92"/>
  <c r="F75" i="92" s="1"/>
  <c r="G11" i="20"/>
  <c r="F12" i="92"/>
  <c r="F68" i="92" s="1"/>
  <c r="H15" i="20"/>
  <c r="G16" i="92"/>
  <c r="G72" i="92" s="1"/>
  <c r="G21" i="20"/>
  <c r="F22" i="92"/>
  <c r="F78" i="92" s="1"/>
  <c r="G6" i="20"/>
  <c r="F7" i="92"/>
  <c r="F63" i="92" s="1"/>
  <c r="G8" i="20"/>
  <c r="F9" i="92"/>
  <c r="F65" i="92" s="1"/>
  <c r="G5" i="20"/>
  <c r="F6" i="92"/>
  <c r="F62" i="92" s="1"/>
  <c r="G13" i="20"/>
  <c r="F14" i="92"/>
  <c r="F70" i="92" s="1"/>
  <c r="G12" i="20"/>
  <c r="F13" i="92"/>
  <c r="F69" i="92" s="1"/>
  <c r="G26" i="20"/>
  <c r="F27" i="92"/>
  <c r="F83" i="92" s="1"/>
  <c r="G7" i="20"/>
  <c r="F8" i="92"/>
  <c r="F64" i="92" s="1"/>
  <c r="G22" i="20"/>
  <c r="F23" i="92"/>
  <c r="F79" i="92" s="1"/>
  <c r="G14" i="20"/>
  <c r="F15" i="92"/>
  <c r="F71" i="92" s="1"/>
  <c r="O24" i="23"/>
  <c r="O4" i="23"/>
  <c r="N5" i="92"/>
  <c r="N61" i="92" s="1"/>
  <c r="T25" i="96" l="1"/>
  <c r="R90" i="93"/>
  <c r="R25" i="19" s="1"/>
  <c r="R118" i="93"/>
  <c r="R146" i="93"/>
  <c r="R25" i="18" s="1"/>
  <c r="R62" i="93"/>
  <c r="R25" i="16" s="1"/>
  <c r="T25" i="15"/>
  <c r="S34" i="93"/>
  <c r="O3" i="97"/>
  <c r="N3" i="19"/>
  <c r="N4" i="92" s="1"/>
  <c r="N60" i="92" s="1"/>
  <c r="T25" i="97"/>
  <c r="P10" i="21"/>
  <c r="O11" i="92"/>
  <c r="O67" i="92" s="1"/>
  <c r="H26" i="20"/>
  <c r="G27" i="92"/>
  <c r="G83" i="92" s="1"/>
  <c r="H8" i="20"/>
  <c r="G9" i="92"/>
  <c r="G65" i="92" s="1"/>
  <c r="H11" i="20"/>
  <c r="G12" i="92"/>
  <c r="G68" i="92" s="1"/>
  <c r="H19" i="20"/>
  <c r="G20" i="92"/>
  <c r="G76" i="92" s="1"/>
  <c r="H9" i="20"/>
  <c r="G10" i="92"/>
  <c r="G66" i="92" s="1"/>
  <c r="H14" i="20"/>
  <c r="G15" i="92"/>
  <c r="G71" i="92" s="1"/>
  <c r="H12" i="20"/>
  <c r="G13" i="92"/>
  <c r="G69" i="92" s="1"/>
  <c r="H6" i="20"/>
  <c r="G7" i="92"/>
  <c r="G63" i="92" s="1"/>
  <c r="H18" i="20"/>
  <c r="G19" i="92"/>
  <c r="G75" i="92" s="1"/>
  <c r="H2" i="20"/>
  <c r="G3" i="92"/>
  <c r="G59" i="92" s="1"/>
  <c r="H22" i="20"/>
  <c r="G23" i="92"/>
  <c r="G79" i="92" s="1"/>
  <c r="H17" i="20"/>
  <c r="G18" i="92"/>
  <c r="G74" i="92" s="1"/>
  <c r="H13" i="20"/>
  <c r="G14" i="92"/>
  <c r="G70" i="92" s="1"/>
  <c r="H21" i="20"/>
  <c r="G22" i="92"/>
  <c r="G78" i="92" s="1"/>
  <c r="H16" i="20"/>
  <c r="G17" i="92"/>
  <c r="G73" i="92" s="1"/>
  <c r="H7" i="20"/>
  <c r="G8" i="92"/>
  <c r="G64" i="92" s="1"/>
  <c r="H5" i="20"/>
  <c r="G6" i="92"/>
  <c r="G62" i="92" s="1"/>
  <c r="I15" i="20"/>
  <c r="H16" i="92"/>
  <c r="H72" i="92" s="1"/>
  <c r="H20" i="20"/>
  <c r="G21" i="92"/>
  <c r="G77" i="92" s="1"/>
  <c r="H23" i="20"/>
  <c r="G24" i="92"/>
  <c r="G80" i="92" s="1"/>
  <c r="P4" i="23"/>
  <c r="O5" i="92"/>
  <c r="O61" i="92" s="1"/>
  <c r="P24" i="23"/>
  <c r="S118" i="93" l="1"/>
  <c r="S146" i="93"/>
  <c r="S25" i="18" s="1"/>
  <c r="S90" i="93"/>
  <c r="S25" i="19" s="1"/>
  <c r="S62" i="93"/>
  <c r="S25" i="16" s="1"/>
  <c r="U25" i="15"/>
  <c r="T34" i="93"/>
  <c r="U25" i="97"/>
  <c r="P3" i="97"/>
  <c r="O3" i="19"/>
  <c r="O4" i="92" s="1"/>
  <c r="O60" i="92" s="1"/>
  <c r="U25" i="96"/>
  <c r="Q10" i="21"/>
  <c r="P11" i="92"/>
  <c r="P67" i="92" s="1"/>
  <c r="I23" i="20"/>
  <c r="H24" i="92"/>
  <c r="H80" i="92" s="1"/>
  <c r="I7" i="20"/>
  <c r="H8" i="92"/>
  <c r="H64" i="92" s="1"/>
  <c r="I17" i="20"/>
  <c r="H18" i="92"/>
  <c r="H74" i="92" s="1"/>
  <c r="I6" i="20"/>
  <c r="H7" i="92"/>
  <c r="H63" i="92" s="1"/>
  <c r="I19" i="20"/>
  <c r="H20" i="92"/>
  <c r="H76" i="92" s="1"/>
  <c r="I20" i="20"/>
  <c r="H21" i="92"/>
  <c r="H77" i="92" s="1"/>
  <c r="I16" i="20"/>
  <c r="H17" i="92"/>
  <c r="H73" i="92" s="1"/>
  <c r="I22" i="20"/>
  <c r="H23" i="92"/>
  <c r="H79" i="92" s="1"/>
  <c r="I12" i="20"/>
  <c r="H13" i="92"/>
  <c r="H69" i="92" s="1"/>
  <c r="I11" i="20"/>
  <c r="H12" i="92"/>
  <c r="H68" i="92" s="1"/>
  <c r="J15" i="20"/>
  <c r="I16" i="92"/>
  <c r="I72" i="92" s="1"/>
  <c r="I21" i="20"/>
  <c r="H22" i="92"/>
  <c r="H78" i="92" s="1"/>
  <c r="I2" i="20"/>
  <c r="H3" i="92"/>
  <c r="H59" i="92" s="1"/>
  <c r="I14" i="20"/>
  <c r="H15" i="92"/>
  <c r="H71" i="92" s="1"/>
  <c r="I8" i="20"/>
  <c r="H9" i="92"/>
  <c r="H65" i="92" s="1"/>
  <c r="I5" i="20"/>
  <c r="H6" i="92"/>
  <c r="H62" i="92" s="1"/>
  <c r="I13" i="20"/>
  <c r="H14" i="92"/>
  <c r="H70" i="92" s="1"/>
  <c r="I18" i="20"/>
  <c r="H19" i="92"/>
  <c r="H75" i="92" s="1"/>
  <c r="I9" i="20"/>
  <c r="H10" i="92"/>
  <c r="H66" i="92" s="1"/>
  <c r="I26" i="20"/>
  <c r="H27" i="92"/>
  <c r="H83" i="92" s="1"/>
  <c r="Q24" i="23"/>
  <c r="Q4" i="23"/>
  <c r="P5" i="92"/>
  <c r="P61" i="92" s="1"/>
  <c r="V25" i="97" l="1"/>
  <c r="T90" i="93"/>
  <c r="T25" i="19" s="1"/>
  <c r="T146" i="93"/>
  <c r="T25" i="18" s="1"/>
  <c r="T118" i="93"/>
  <c r="T62" i="93"/>
  <c r="T25" i="16" s="1"/>
  <c r="V25" i="15"/>
  <c r="U34" i="93"/>
  <c r="V25" i="96"/>
  <c r="Q3" i="97"/>
  <c r="P3" i="19"/>
  <c r="P4" i="92" s="1"/>
  <c r="P60" i="92" s="1"/>
  <c r="R10" i="21"/>
  <c r="Q11" i="92"/>
  <c r="Q67" i="92" s="1"/>
  <c r="J21" i="20"/>
  <c r="I22" i="92"/>
  <c r="I78" i="92" s="1"/>
  <c r="J9" i="20"/>
  <c r="I10" i="92"/>
  <c r="I66" i="92" s="1"/>
  <c r="J8" i="20"/>
  <c r="I9" i="92"/>
  <c r="I65" i="92" s="1"/>
  <c r="K15" i="20"/>
  <c r="J16" i="92"/>
  <c r="J72" i="92" s="1"/>
  <c r="J16" i="20"/>
  <c r="I17" i="92"/>
  <c r="I73" i="92" s="1"/>
  <c r="J17" i="20"/>
  <c r="I18" i="92"/>
  <c r="I74" i="92" s="1"/>
  <c r="J26" i="20"/>
  <c r="I27" i="92"/>
  <c r="I83" i="92" s="1"/>
  <c r="J6" i="20"/>
  <c r="I7" i="92"/>
  <c r="I63" i="92" s="1"/>
  <c r="J18" i="20"/>
  <c r="I19" i="92"/>
  <c r="I75" i="92" s="1"/>
  <c r="J14" i="20"/>
  <c r="I15" i="92"/>
  <c r="I71" i="92" s="1"/>
  <c r="J11" i="20"/>
  <c r="I12" i="92"/>
  <c r="I68" i="92" s="1"/>
  <c r="J20" i="20"/>
  <c r="I21" i="92"/>
  <c r="I77" i="92" s="1"/>
  <c r="J7" i="20"/>
  <c r="I8" i="92"/>
  <c r="I64" i="92" s="1"/>
  <c r="J22" i="20"/>
  <c r="I23" i="92"/>
  <c r="I79" i="92" s="1"/>
  <c r="J5" i="20"/>
  <c r="I6" i="92"/>
  <c r="I62" i="92" s="1"/>
  <c r="J13" i="20"/>
  <c r="I14" i="92"/>
  <c r="I70" i="92" s="1"/>
  <c r="J2" i="20"/>
  <c r="I3" i="92"/>
  <c r="I59" i="92" s="1"/>
  <c r="J12" i="20"/>
  <c r="I13" i="92"/>
  <c r="I69" i="92" s="1"/>
  <c r="J19" i="20"/>
  <c r="I20" i="92"/>
  <c r="I76" i="92" s="1"/>
  <c r="J23" i="20"/>
  <c r="I24" i="92"/>
  <c r="I80" i="92" s="1"/>
  <c r="R4" i="23"/>
  <c r="Q5" i="92"/>
  <c r="Q61" i="92" s="1"/>
  <c r="R24" i="23"/>
  <c r="U118" i="93" l="1"/>
  <c r="U146" i="93"/>
  <c r="U25" i="18" s="1"/>
  <c r="U90" i="93"/>
  <c r="U25" i="19" s="1"/>
  <c r="U62" i="93"/>
  <c r="U25" i="16" s="1"/>
  <c r="W25" i="15"/>
  <c r="V34" i="93"/>
  <c r="R3" i="97"/>
  <c r="Q3" i="19"/>
  <c r="Q4" i="92" s="1"/>
  <c r="Q60" i="92" s="1"/>
  <c r="W25" i="96"/>
  <c r="W25" i="97"/>
  <c r="S10" i="21"/>
  <c r="R11" i="92"/>
  <c r="R67" i="92" s="1"/>
  <c r="K23" i="20"/>
  <c r="J24" i="92"/>
  <c r="J80" i="92" s="1"/>
  <c r="K13" i="20"/>
  <c r="J14" i="92"/>
  <c r="J70" i="92" s="1"/>
  <c r="K20" i="20"/>
  <c r="J21" i="92"/>
  <c r="J77" i="92" s="1"/>
  <c r="K6" i="20"/>
  <c r="J7" i="92"/>
  <c r="J63" i="92" s="1"/>
  <c r="L15" i="20"/>
  <c r="K16" i="92"/>
  <c r="K72" i="92" s="1"/>
  <c r="K19" i="20"/>
  <c r="J20" i="92"/>
  <c r="J76" i="92" s="1"/>
  <c r="K5" i="20"/>
  <c r="J6" i="92"/>
  <c r="J62" i="92" s="1"/>
  <c r="K11" i="20"/>
  <c r="J12" i="92"/>
  <c r="J68" i="92" s="1"/>
  <c r="K26" i="20"/>
  <c r="J27" i="92"/>
  <c r="J83" i="92" s="1"/>
  <c r="K8" i="20"/>
  <c r="J9" i="92"/>
  <c r="J65" i="92" s="1"/>
  <c r="K12" i="20"/>
  <c r="J13" i="92"/>
  <c r="J69" i="92" s="1"/>
  <c r="K22" i="20"/>
  <c r="J23" i="92"/>
  <c r="J79" i="92" s="1"/>
  <c r="K14" i="20"/>
  <c r="J15" i="92"/>
  <c r="J71" i="92" s="1"/>
  <c r="K17" i="20"/>
  <c r="J18" i="92"/>
  <c r="J74" i="92" s="1"/>
  <c r="K9" i="20"/>
  <c r="J10" i="92"/>
  <c r="J66" i="92" s="1"/>
  <c r="K2" i="20"/>
  <c r="J3" i="92"/>
  <c r="J59" i="92" s="1"/>
  <c r="K7" i="20"/>
  <c r="J8" i="92"/>
  <c r="J64" i="92" s="1"/>
  <c r="K18" i="20"/>
  <c r="J19" i="92"/>
  <c r="J75" i="92" s="1"/>
  <c r="K16" i="20"/>
  <c r="J17" i="92"/>
  <c r="J73" i="92" s="1"/>
  <c r="K21" i="20"/>
  <c r="J22" i="92"/>
  <c r="J78" i="92" s="1"/>
  <c r="S24" i="23"/>
  <c r="S4" i="23"/>
  <c r="R5" i="92"/>
  <c r="R61" i="92" s="1"/>
  <c r="S3" i="97" l="1"/>
  <c r="R3" i="19"/>
  <c r="R4" i="92" s="1"/>
  <c r="R60" i="92" s="1"/>
  <c r="V146" i="93"/>
  <c r="V25" i="18" s="1"/>
  <c r="V90" i="93"/>
  <c r="V25" i="19" s="1"/>
  <c r="V118" i="93"/>
  <c r="V62" i="93"/>
  <c r="V25" i="16" s="1"/>
  <c r="X25" i="15"/>
  <c r="W34" i="93"/>
  <c r="X25" i="97"/>
  <c r="X25" i="96"/>
  <c r="T10" i="21"/>
  <c r="S11" i="92"/>
  <c r="S67" i="92" s="1"/>
  <c r="L11" i="20"/>
  <c r="K12" i="92"/>
  <c r="K68" i="92" s="1"/>
  <c r="L22" i="20"/>
  <c r="K23" i="92"/>
  <c r="K79" i="92" s="1"/>
  <c r="L16" i="20"/>
  <c r="K17" i="92"/>
  <c r="K73" i="92" s="1"/>
  <c r="L9" i="20"/>
  <c r="K10" i="92"/>
  <c r="K66" i="92" s="1"/>
  <c r="L12" i="20"/>
  <c r="K13" i="92"/>
  <c r="K69" i="92" s="1"/>
  <c r="L5" i="20"/>
  <c r="K6" i="92"/>
  <c r="K62" i="92" s="1"/>
  <c r="L20" i="20"/>
  <c r="K21" i="92"/>
  <c r="K77" i="92" s="1"/>
  <c r="L2" i="20"/>
  <c r="K3" i="92"/>
  <c r="K59" i="92" s="1"/>
  <c r="L21" i="20"/>
  <c r="K22" i="92"/>
  <c r="K78" i="92" s="1"/>
  <c r="L18" i="20"/>
  <c r="K19" i="92"/>
  <c r="K75" i="92" s="1"/>
  <c r="L17" i="20"/>
  <c r="K18" i="92"/>
  <c r="K74" i="92" s="1"/>
  <c r="L8" i="20"/>
  <c r="K9" i="92"/>
  <c r="K65" i="92" s="1"/>
  <c r="L19" i="20"/>
  <c r="K20" i="92"/>
  <c r="K76" i="92" s="1"/>
  <c r="L13" i="20"/>
  <c r="K14" i="92"/>
  <c r="K70" i="92" s="1"/>
  <c r="L6" i="20"/>
  <c r="K7" i="92"/>
  <c r="K63" i="92" s="1"/>
  <c r="L7" i="20"/>
  <c r="K8" i="92"/>
  <c r="K64" i="92" s="1"/>
  <c r="L14" i="20"/>
  <c r="K15" i="92"/>
  <c r="K71" i="92" s="1"/>
  <c r="L26" i="20"/>
  <c r="K27" i="92"/>
  <c r="K83" i="92" s="1"/>
  <c r="M15" i="20"/>
  <c r="L16" i="92"/>
  <c r="L72" i="92" s="1"/>
  <c r="L23" i="20"/>
  <c r="K24" i="92"/>
  <c r="K80" i="92" s="1"/>
  <c r="T4" i="23"/>
  <c r="S5" i="92"/>
  <c r="S61" i="92" s="1"/>
  <c r="T24" i="23"/>
  <c r="W146" i="93" l="1"/>
  <c r="W25" i="18" s="1"/>
  <c r="W118" i="93"/>
  <c r="W90" i="93"/>
  <c r="W25" i="19" s="1"/>
  <c r="W62" i="93"/>
  <c r="W25" i="16" s="1"/>
  <c r="Y25" i="15"/>
  <c r="X34" i="93"/>
  <c r="Y25" i="96"/>
  <c r="Y25" i="97"/>
  <c r="T3" i="97"/>
  <c r="S3" i="19"/>
  <c r="S4" i="92" s="1"/>
  <c r="S60" i="92" s="1"/>
  <c r="U10" i="21"/>
  <c r="T11" i="92"/>
  <c r="T67" i="92" s="1"/>
  <c r="M2" i="20"/>
  <c r="L3" i="92"/>
  <c r="L59" i="92" s="1"/>
  <c r="M9" i="20"/>
  <c r="L10" i="92"/>
  <c r="L66" i="92" s="1"/>
  <c r="N15" i="20"/>
  <c r="M16" i="92"/>
  <c r="M72" i="92" s="1"/>
  <c r="M6" i="20"/>
  <c r="L7" i="92"/>
  <c r="L63" i="92" s="1"/>
  <c r="M17" i="20"/>
  <c r="L18" i="92"/>
  <c r="L74" i="92" s="1"/>
  <c r="M20" i="20"/>
  <c r="L21" i="92"/>
  <c r="L77" i="92" s="1"/>
  <c r="M16" i="20"/>
  <c r="L17" i="92"/>
  <c r="L73" i="92" s="1"/>
  <c r="M8" i="20"/>
  <c r="L9" i="92"/>
  <c r="L65" i="92" s="1"/>
  <c r="M26" i="20"/>
  <c r="L27" i="92"/>
  <c r="L83" i="92" s="1"/>
  <c r="M13" i="20"/>
  <c r="L14" i="92"/>
  <c r="L70" i="92" s="1"/>
  <c r="M18" i="20"/>
  <c r="L19" i="92"/>
  <c r="L75" i="92" s="1"/>
  <c r="M5" i="20"/>
  <c r="L6" i="92"/>
  <c r="L62" i="92" s="1"/>
  <c r="M22" i="20"/>
  <c r="L23" i="92"/>
  <c r="L79" i="92" s="1"/>
  <c r="M23" i="20"/>
  <c r="L24" i="92"/>
  <c r="L80" i="92" s="1"/>
  <c r="M7" i="20"/>
  <c r="L8" i="92"/>
  <c r="L64" i="92" s="1"/>
  <c r="M14" i="20"/>
  <c r="L15" i="92"/>
  <c r="L71" i="92" s="1"/>
  <c r="M19" i="20"/>
  <c r="L20" i="92"/>
  <c r="L76" i="92" s="1"/>
  <c r="M21" i="20"/>
  <c r="L22" i="92"/>
  <c r="L78" i="92" s="1"/>
  <c r="M12" i="20"/>
  <c r="L13" i="92"/>
  <c r="L69" i="92" s="1"/>
  <c r="M11" i="20"/>
  <c r="L12" i="92"/>
  <c r="L68" i="92" s="1"/>
  <c r="U24" i="23"/>
  <c r="U4" i="23"/>
  <c r="T5" i="92"/>
  <c r="T61" i="92" s="1"/>
  <c r="Z25" i="96" l="1"/>
  <c r="X118" i="93"/>
  <c r="X90" i="93"/>
  <c r="X25" i="19" s="1"/>
  <c r="X146" i="93"/>
  <c r="X25" i="18" s="1"/>
  <c r="X62" i="93"/>
  <c r="X25" i="16" s="1"/>
  <c r="Z25" i="15"/>
  <c r="Y34" i="93"/>
  <c r="U3" i="97"/>
  <c r="T3" i="19"/>
  <c r="T4" i="92" s="1"/>
  <c r="T60" i="92" s="1"/>
  <c r="Z25" i="97"/>
  <c r="V10" i="21"/>
  <c r="U11" i="92"/>
  <c r="U67" i="92" s="1"/>
  <c r="N11" i="20"/>
  <c r="M12" i="92"/>
  <c r="M68" i="92" s="1"/>
  <c r="N14" i="20"/>
  <c r="M15" i="92"/>
  <c r="M71" i="92" s="1"/>
  <c r="N5" i="20"/>
  <c r="M6" i="92"/>
  <c r="M62" i="92" s="1"/>
  <c r="N8" i="20"/>
  <c r="M9" i="92"/>
  <c r="M65" i="92" s="1"/>
  <c r="N6" i="20"/>
  <c r="M7" i="92"/>
  <c r="M63" i="92" s="1"/>
  <c r="N12" i="20"/>
  <c r="M13" i="92"/>
  <c r="M69" i="92" s="1"/>
  <c r="N7" i="20"/>
  <c r="M8" i="92"/>
  <c r="M64" i="92" s="1"/>
  <c r="N18" i="20"/>
  <c r="M19" i="92"/>
  <c r="M75" i="92" s="1"/>
  <c r="N16" i="20"/>
  <c r="M17" i="92"/>
  <c r="M73" i="92" s="1"/>
  <c r="O15" i="20"/>
  <c r="N16" i="92"/>
  <c r="N72" i="92" s="1"/>
  <c r="N21" i="20"/>
  <c r="M22" i="92"/>
  <c r="M78" i="92" s="1"/>
  <c r="N23" i="20"/>
  <c r="M24" i="92"/>
  <c r="M80" i="92" s="1"/>
  <c r="N13" i="20"/>
  <c r="M14" i="92"/>
  <c r="M70" i="92" s="1"/>
  <c r="N20" i="20"/>
  <c r="M21" i="92"/>
  <c r="M77" i="92" s="1"/>
  <c r="N9" i="20"/>
  <c r="M10" i="92"/>
  <c r="M66" i="92" s="1"/>
  <c r="N19" i="20"/>
  <c r="M20" i="92"/>
  <c r="M76" i="92" s="1"/>
  <c r="N22" i="20"/>
  <c r="M23" i="92"/>
  <c r="M79" i="92" s="1"/>
  <c r="N26" i="20"/>
  <c r="M27" i="92"/>
  <c r="M83" i="92" s="1"/>
  <c r="N17" i="20"/>
  <c r="M18" i="92"/>
  <c r="M74" i="92" s="1"/>
  <c r="N2" i="20"/>
  <c r="M3" i="92"/>
  <c r="M59" i="92" s="1"/>
  <c r="V4" i="23"/>
  <c r="U5" i="92"/>
  <c r="U61" i="92" s="1"/>
  <c r="V24" i="23"/>
  <c r="Y90" i="93" l="1"/>
  <c r="Y25" i="19" s="1"/>
  <c r="Y146" i="93"/>
  <c r="Y25" i="18" s="1"/>
  <c r="Y118" i="93"/>
  <c r="Y62" i="93"/>
  <c r="Y25" i="16" s="1"/>
  <c r="AA25" i="15"/>
  <c r="Z34" i="93"/>
  <c r="AA25" i="97"/>
  <c r="V3" i="97"/>
  <c r="U3" i="19"/>
  <c r="U4" i="92" s="1"/>
  <c r="U60" i="92" s="1"/>
  <c r="AA25" i="96"/>
  <c r="W10" i="21"/>
  <c r="V11" i="92"/>
  <c r="V67" i="92" s="1"/>
  <c r="O23" i="20"/>
  <c r="N24" i="92"/>
  <c r="N80" i="92" s="1"/>
  <c r="O17" i="20"/>
  <c r="N18" i="92"/>
  <c r="N74" i="92" s="1"/>
  <c r="O9" i="20"/>
  <c r="N10" i="92"/>
  <c r="N66" i="92" s="1"/>
  <c r="O21" i="20"/>
  <c r="N22" i="92"/>
  <c r="N78" i="92" s="1"/>
  <c r="O7" i="20"/>
  <c r="N8" i="92"/>
  <c r="N64" i="92" s="1"/>
  <c r="O5" i="20"/>
  <c r="N6" i="92"/>
  <c r="N62" i="92" s="1"/>
  <c r="O19" i="20"/>
  <c r="N20" i="92"/>
  <c r="N76" i="92" s="1"/>
  <c r="O8" i="20"/>
  <c r="N9" i="92"/>
  <c r="N65" i="92" s="1"/>
  <c r="O26" i="20"/>
  <c r="N27" i="92"/>
  <c r="N83" i="92" s="1"/>
  <c r="O20" i="20"/>
  <c r="N21" i="92"/>
  <c r="N77" i="92" s="1"/>
  <c r="P15" i="20"/>
  <c r="O16" i="92"/>
  <c r="O72" i="92" s="1"/>
  <c r="O12" i="20"/>
  <c r="N13" i="92"/>
  <c r="N69" i="92" s="1"/>
  <c r="O14" i="20"/>
  <c r="N15" i="92"/>
  <c r="N71" i="92" s="1"/>
  <c r="O18" i="20"/>
  <c r="N19" i="92"/>
  <c r="N75" i="92" s="1"/>
  <c r="O2" i="20"/>
  <c r="N3" i="92"/>
  <c r="N59" i="92" s="1"/>
  <c r="O22" i="20"/>
  <c r="N23" i="92"/>
  <c r="N79" i="92" s="1"/>
  <c r="O13" i="20"/>
  <c r="N14" i="92"/>
  <c r="N70" i="92" s="1"/>
  <c r="O16" i="20"/>
  <c r="N17" i="92"/>
  <c r="N73" i="92" s="1"/>
  <c r="O6" i="20"/>
  <c r="N7" i="92"/>
  <c r="N63" i="92" s="1"/>
  <c r="O11" i="20"/>
  <c r="N12" i="92"/>
  <c r="N68" i="92" s="1"/>
  <c r="W24" i="23"/>
  <c r="W4" i="23"/>
  <c r="V5" i="92"/>
  <c r="V61" i="92" s="1"/>
  <c r="AB25" i="97" l="1"/>
  <c r="Z90" i="93"/>
  <c r="Z25" i="19" s="1"/>
  <c r="Z146" i="93"/>
  <c r="Z25" i="18" s="1"/>
  <c r="Z118" i="93"/>
  <c r="Z62" i="93"/>
  <c r="Z25" i="16" s="1"/>
  <c r="AB25" i="15"/>
  <c r="AA34" i="93"/>
  <c r="AB25" i="96"/>
  <c r="W3" i="97"/>
  <c r="V3" i="19"/>
  <c r="V4" i="92" s="1"/>
  <c r="V60" i="92" s="1"/>
  <c r="X10" i="21"/>
  <c r="W11" i="92"/>
  <c r="W67" i="92" s="1"/>
  <c r="P11" i="20"/>
  <c r="O12" i="92"/>
  <c r="O68" i="92" s="1"/>
  <c r="P22" i="20"/>
  <c r="O23" i="92"/>
  <c r="O79" i="92" s="1"/>
  <c r="P8" i="20"/>
  <c r="O9" i="92"/>
  <c r="O65" i="92" s="1"/>
  <c r="P6" i="20"/>
  <c r="O7" i="92"/>
  <c r="O63" i="92" s="1"/>
  <c r="P2" i="20"/>
  <c r="O3" i="92"/>
  <c r="O59" i="92" s="1"/>
  <c r="Q15" i="20"/>
  <c r="P16" i="92"/>
  <c r="P72" i="92" s="1"/>
  <c r="P19" i="20"/>
  <c r="O20" i="92"/>
  <c r="O76" i="92" s="1"/>
  <c r="P9" i="20"/>
  <c r="O10" i="92"/>
  <c r="O66" i="92" s="1"/>
  <c r="P21" i="20"/>
  <c r="O22" i="92"/>
  <c r="O78" i="92" s="1"/>
  <c r="P16" i="20"/>
  <c r="O17" i="92"/>
  <c r="O73" i="92" s="1"/>
  <c r="P18" i="20"/>
  <c r="O19" i="92"/>
  <c r="O75" i="92" s="1"/>
  <c r="P20" i="20"/>
  <c r="O21" i="92"/>
  <c r="O77" i="92" s="1"/>
  <c r="P5" i="20"/>
  <c r="O6" i="92"/>
  <c r="O62" i="92" s="1"/>
  <c r="P17" i="20"/>
  <c r="O18" i="92"/>
  <c r="O74" i="92" s="1"/>
  <c r="P12" i="20"/>
  <c r="O13" i="92"/>
  <c r="O69" i="92" s="1"/>
  <c r="P13" i="20"/>
  <c r="O14" i="92"/>
  <c r="O70" i="92" s="1"/>
  <c r="P14" i="20"/>
  <c r="O15" i="92"/>
  <c r="O71" i="92" s="1"/>
  <c r="P26" i="20"/>
  <c r="O27" i="92"/>
  <c r="O83" i="92" s="1"/>
  <c r="P7" i="20"/>
  <c r="O8" i="92"/>
  <c r="O64" i="92" s="1"/>
  <c r="P23" i="20"/>
  <c r="O24" i="92"/>
  <c r="O80" i="92" s="1"/>
  <c r="W5" i="92"/>
  <c r="W61" i="92" s="1"/>
  <c r="X4" i="23"/>
  <c r="X24" i="23"/>
  <c r="AA118" i="93" l="1"/>
  <c r="AA90" i="93"/>
  <c r="AA25" i="19" s="1"/>
  <c r="AA146" i="93"/>
  <c r="AA25" i="18" s="1"/>
  <c r="AA62" i="93"/>
  <c r="AA25" i="16" s="1"/>
  <c r="AC25" i="15"/>
  <c r="AB34" i="93"/>
  <c r="X3" i="97"/>
  <c r="W3" i="19"/>
  <c r="W4" i="92" s="1"/>
  <c r="W60" i="92" s="1"/>
  <c r="AC25" i="96"/>
  <c r="AC25" i="97"/>
  <c r="X11" i="92"/>
  <c r="X67" i="92" s="1"/>
  <c r="Y10" i="21"/>
  <c r="Q23" i="20"/>
  <c r="P24" i="92"/>
  <c r="P80" i="92" s="1"/>
  <c r="Q13" i="20"/>
  <c r="P14" i="92"/>
  <c r="P70" i="92" s="1"/>
  <c r="Q20" i="20"/>
  <c r="P21" i="92"/>
  <c r="P77" i="92" s="1"/>
  <c r="Q9" i="20"/>
  <c r="P10" i="92"/>
  <c r="P66" i="92" s="1"/>
  <c r="Q6" i="20"/>
  <c r="P7" i="92"/>
  <c r="P63" i="92" s="1"/>
  <c r="Q7" i="20"/>
  <c r="P8" i="92"/>
  <c r="P64" i="92" s="1"/>
  <c r="Q12" i="20"/>
  <c r="P13" i="92"/>
  <c r="P69" i="92" s="1"/>
  <c r="Q18" i="20"/>
  <c r="P19" i="92"/>
  <c r="P75" i="92" s="1"/>
  <c r="Q19" i="20"/>
  <c r="P20" i="92"/>
  <c r="P76" i="92" s="1"/>
  <c r="Q8" i="20"/>
  <c r="P9" i="92"/>
  <c r="P65" i="92" s="1"/>
  <c r="Q26" i="20"/>
  <c r="P27" i="92"/>
  <c r="P83" i="92" s="1"/>
  <c r="Q17" i="20"/>
  <c r="P18" i="92"/>
  <c r="P74" i="92" s="1"/>
  <c r="Q16" i="20"/>
  <c r="P17" i="92"/>
  <c r="P73" i="92" s="1"/>
  <c r="R15" i="20"/>
  <c r="Q16" i="92"/>
  <c r="Q72" i="92" s="1"/>
  <c r="Q22" i="20"/>
  <c r="P23" i="92"/>
  <c r="P79" i="92" s="1"/>
  <c r="Q14" i="20"/>
  <c r="P15" i="92"/>
  <c r="P71" i="92" s="1"/>
  <c r="Q5" i="20"/>
  <c r="P6" i="92"/>
  <c r="P62" i="92" s="1"/>
  <c r="Q21" i="20"/>
  <c r="P22" i="92"/>
  <c r="P78" i="92" s="1"/>
  <c r="Q2" i="20"/>
  <c r="P3" i="92"/>
  <c r="P59" i="92" s="1"/>
  <c r="Q11" i="20"/>
  <c r="P12" i="92"/>
  <c r="P68" i="92" s="1"/>
  <c r="Y24" i="23"/>
  <c r="Y4" i="23"/>
  <c r="X5" i="92"/>
  <c r="X61" i="92" s="1"/>
  <c r="Y3" i="97" l="1"/>
  <c r="X3" i="19"/>
  <c r="X4" i="92" s="1"/>
  <c r="X60" i="92" s="1"/>
  <c r="AB90" i="93"/>
  <c r="AB25" i="19" s="1"/>
  <c r="AB146" i="93"/>
  <c r="AB25" i="18" s="1"/>
  <c r="AB118" i="93"/>
  <c r="AB62" i="93"/>
  <c r="AB25" i="16" s="1"/>
  <c r="AD25" i="15"/>
  <c r="AC34" i="93"/>
  <c r="AD25" i="97"/>
  <c r="AD25" i="96"/>
  <c r="Z10" i="21"/>
  <c r="Y11" i="92"/>
  <c r="Y67" i="92" s="1"/>
  <c r="R11" i="20"/>
  <c r="Q12" i="92"/>
  <c r="Q68" i="92" s="1"/>
  <c r="R14" i="20"/>
  <c r="Q15" i="92"/>
  <c r="Q71" i="92" s="1"/>
  <c r="R17" i="20"/>
  <c r="Q18" i="92"/>
  <c r="Q74" i="92" s="1"/>
  <c r="R18" i="20"/>
  <c r="Q19" i="92"/>
  <c r="Q75" i="92" s="1"/>
  <c r="R9" i="20"/>
  <c r="Q10" i="92"/>
  <c r="Q66" i="92" s="1"/>
  <c r="R2" i="20"/>
  <c r="Q3" i="92"/>
  <c r="Q59" i="92" s="1"/>
  <c r="R22" i="20"/>
  <c r="Q23" i="92"/>
  <c r="Q79" i="92" s="1"/>
  <c r="R26" i="20"/>
  <c r="Q27" i="92"/>
  <c r="Q83" i="92" s="1"/>
  <c r="R12" i="20"/>
  <c r="Q13" i="92"/>
  <c r="Q69" i="92" s="1"/>
  <c r="R20" i="20"/>
  <c r="Q21" i="92"/>
  <c r="Q77" i="92" s="1"/>
  <c r="R21" i="20"/>
  <c r="Q22" i="92"/>
  <c r="Q78" i="92" s="1"/>
  <c r="S15" i="20"/>
  <c r="R16" i="92"/>
  <c r="R72" i="92" s="1"/>
  <c r="R8" i="20"/>
  <c r="Q9" i="92"/>
  <c r="Q65" i="92" s="1"/>
  <c r="R7" i="20"/>
  <c r="Q8" i="92"/>
  <c r="Q64" i="92" s="1"/>
  <c r="R13" i="20"/>
  <c r="Q14" i="92"/>
  <c r="Q70" i="92" s="1"/>
  <c r="R5" i="20"/>
  <c r="Q6" i="92"/>
  <c r="Q62" i="92" s="1"/>
  <c r="R16" i="20"/>
  <c r="Q17" i="92"/>
  <c r="Q73" i="92" s="1"/>
  <c r="R19" i="20"/>
  <c r="Q20" i="92"/>
  <c r="Q76" i="92" s="1"/>
  <c r="R6" i="20"/>
  <c r="Q7" i="92"/>
  <c r="Q63" i="92" s="1"/>
  <c r="R23" i="20"/>
  <c r="Q24" i="92"/>
  <c r="Q80" i="92" s="1"/>
  <c r="Z4" i="23"/>
  <c r="Y5" i="92"/>
  <c r="Y61" i="92" s="1"/>
  <c r="Z24" i="23"/>
  <c r="AC90" i="93" l="1"/>
  <c r="AC25" i="19" s="1"/>
  <c r="AC118" i="93"/>
  <c r="AC146" i="93"/>
  <c r="AC25" i="18" s="1"/>
  <c r="AC62" i="93"/>
  <c r="AC25" i="16" s="1"/>
  <c r="AE25" i="15"/>
  <c r="AD34" i="93"/>
  <c r="AE25" i="96"/>
  <c r="AE25" i="97"/>
  <c r="Z3" i="97"/>
  <c r="Y3" i="19"/>
  <c r="Y4" i="92" s="1"/>
  <c r="Y60" i="92" s="1"/>
  <c r="AA10" i="21"/>
  <c r="Z11" i="92"/>
  <c r="Z67" i="92" s="1"/>
  <c r="S23" i="20"/>
  <c r="R24" i="92"/>
  <c r="R80" i="92" s="1"/>
  <c r="S5" i="20"/>
  <c r="R6" i="92"/>
  <c r="R62" i="92" s="1"/>
  <c r="T15" i="20"/>
  <c r="S16" i="92"/>
  <c r="S72" i="92" s="1"/>
  <c r="S26" i="20"/>
  <c r="R27" i="92"/>
  <c r="R83" i="92" s="1"/>
  <c r="S18" i="20"/>
  <c r="R19" i="92"/>
  <c r="R75" i="92" s="1"/>
  <c r="S6" i="20"/>
  <c r="R7" i="92"/>
  <c r="R63" i="92" s="1"/>
  <c r="S13" i="20"/>
  <c r="R14" i="92"/>
  <c r="R70" i="92" s="1"/>
  <c r="S21" i="20"/>
  <c r="R22" i="92"/>
  <c r="R78" i="92" s="1"/>
  <c r="S22" i="20"/>
  <c r="R23" i="92"/>
  <c r="R79" i="92" s="1"/>
  <c r="S17" i="20"/>
  <c r="R18" i="92"/>
  <c r="R74" i="92" s="1"/>
  <c r="S19" i="20"/>
  <c r="R20" i="92"/>
  <c r="R76" i="92" s="1"/>
  <c r="S7" i="20"/>
  <c r="R8" i="92"/>
  <c r="R64" i="92" s="1"/>
  <c r="S20" i="20"/>
  <c r="R21" i="92"/>
  <c r="R77" i="92" s="1"/>
  <c r="S2" i="20"/>
  <c r="R3" i="92"/>
  <c r="R59" i="92" s="1"/>
  <c r="S14" i="20"/>
  <c r="R15" i="92"/>
  <c r="R71" i="92" s="1"/>
  <c r="S16" i="20"/>
  <c r="R17" i="92"/>
  <c r="R73" i="92" s="1"/>
  <c r="S8" i="20"/>
  <c r="R9" i="92"/>
  <c r="R65" i="92" s="1"/>
  <c r="S12" i="20"/>
  <c r="R13" i="92"/>
  <c r="R69" i="92" s="1"/>
  <c r="S9" i="20"/>
  <c r="R10" i="92"/>
  <c r="R66" i="92" s="1"/>
  <c r="S11" i="20"/>
  <c r="R12" i="92"/>
  <c r="R68" i="92" s="1"/>
  <c r="AA24" i="23"/>
  <c r="AA4" i="23"/>
  <c r="Z5" i="92"/>
  <c r="Z61" i="92" s="1"/>
  <c r="AF25" i="96" l="1"/>
  <c r="AD146" i="93"/>
  <c r="AD25" i="18" s="1"/>
  <c r="AD90" i="93"/>
  <c r="AD25" i="19" s="1"/>
  <c r="AD118" i="93"/>
  <c r="AD62" i="93"/>
  <c r="AD25" i="16" s="1"/>
  <c r="AF25" i="15"/>
  <c r="AF34" i="93" s="1"/>
  <c r="AE34" i="93"/>
  <c r="AA3" i="97"/>
  <c r="Z3" i="19"/>
  <c r="Z4" i="92" s="1"/>
  <c r="Z60" i="92" s="1"/>
  <c r="AF25" i="97"/>
  <c r="AB10" i="21"/>
  <c r="AA11" i="92"/>
  <c r="AA67" i="92" s="1"/>
  <c r="T21" i="20"/>
  <c r="S22" i="92"/>
  <c r="S78" i="92" s="1"/>
  <c r="T9" i="20"/>
  <c r="S10" i="92"/>
  <c r="S66" i="92" s="1"/>
  <c r="T14" i="20"/>
  <c r="S15" i="92"/>
  <c r="S71" i="92" s="1"/>
  <c r="T19" i="20"/>
  <c r="S20" i="92"/>
  <c r="S76" i="92" s="1"/>
  <c r="T13" i="20"/>
  <c r="S14" i="92"/>
  <c r="S70" i="92" s="1"/>
  <c r="U15" i="20"/>
  <c r="T16" i="92"/>
  <c r="T72" i="92" s="1"/>
  <c r="T26" i="20"/>
  <c r="S27" i="92"/>
  <c r="S83" i="92" s="1"/>
  <c r="T11" i="20"/>
  <c r="S12" i="92"/>
  <c r="S68" i="92" s="1"/>
  <c r="T12" i="20"/>
  <c r="S13" i="92"/>
  <c r="S69" i="92" s="1"/>
  <c r="T2" i="20"/>
  <c r="S3" i="92"/>
  <c r="S59" i="92" s="1"/>
  <c r="T17" i="20"/>
  <c r="S18" i="92"/>
  <c r="S74" i="92" s="1"/>
  <c r="T6" i="20"/>
  <c r="S7" i="92"/>
  <c r="S63" i="92" s="1"/>
  <c r="T5" i="20"/>
  <c r="S6" i="92"/>
  <c r="S62" i="92" s="1"/>
  <c r="T16" i="20"/>
  <c r="S17" i="92"/>
  <c r="S73" i="92" s="1"/>
  <c r="T7" i="20"/>
  <c r="S8" i="92"/>
  <c r="S64" i="92" s="1"/>
  <c r="T8" i="20"/>
  <c r="S9" i="92"/>
  <c r="S65" i="92" s="1"/>
  <c r="T20" i="20"/>
  <c r="S21" i="92"/>
  <c r="S77" i="92" s="1"/>
  <c r="T22" i="20"/>
  <c r="S23" i="92"/>
  <c r="S79" i="92" s="1"/>
  <c r="T18" i="20"/>
  <c r="S19" i="92"/>
  <c r="S75" i="92" s="1"/>
  <c r="T23" i="20"/>
  <c r="S24" i="92"/>
  <c r="S80" i="92" s="1"/>
  <c r="AB4" i="23"/>
  <c r="AA5" i="92"/>
  <c r="AA61" i="92" s="1"/>
  <c r="AB24" i="23"/>
  <c r="AE90" i="93" l="1"/>
  <c r="AE25" i="19" s="1"/>
  <c r="AE118" i="93"/>
  <c r="AE146" i="93"/>
  <c r="AE25" i="18" s="1"/>
  <c r="AE62" i="93"/>
  <c r="AE25" i="16" s="1"/>
  <c r="AF118" i="93"/>
  <c r="AF146" i="93"/>
  <c r="AF25" i="18" s="1"/>
  <c r="AF90" i="93"/>
  <c r="AF25" i="19" s="1"/>
  <c r="AF62" i="93"/>
  <c r="AF25" i="16" s="1"/>
  <c r="AB3" i="97"/>
  <c r="AA3" i="19"/>
  <c r="AA4" i="92" s="1"/>
  <c r="AA60" i="92" s="1"/>
  <c r="AC10" i="21"/>
  <c r="AB11" i="92"/>
  <c r="AB67" i="92" s="1"/>
  <c r="U23" i="20"/>
  <c r="T24" i="92"/>
  <c r="T80" i="92" s="1"/>
  <c r="U8" i="20"/>
  <c r="T9" i="92"/>
  <c r="T65" i="92" s="1"/>
  <c r="U6" i="20"/>
  <c r="T7" i="92"/>
  <c r="T63" i="92" s="1"/>
  <c r="U11" i="20"/>
  <c r="T12" i="92"/>
  <c r="T68" i="92" s="1"/>
  <c r="U19" i="20"/>
  <c r="T20" i="92"/>
  <c r="T76" i="92" s="1"/>
  <c r="U18" i="20"/>
  <c r="T19" i="92"/>
  <c r="T75" i="92" s="1"/>
  <c r="U7" i="20"/>
  <c r="T8" i="92"/>
  <c r="T64" i="92" s="1"/>
  <c r="U17" i="20"/>
  <c r="T18" i="92"/>
  <c r="T74" i="92" s="1"/>
  <c r="U26" i="20"/>
  <c r="T27" i="92"/>
  <c r="T83" i="92" s="1"/>
  <c r="U14" i="20"/>
  <c r="T15" i="92"/>
  <c r="T71" i="92" s="1"/>
  <c r="U22" i="20"/>
  <c r="T23" i="92"/>
  <c r="T79" i="92" s="1"/>
  <c r="U16" i="20"/>
  <c r="T17" i="92"/>
  <c r="T73" i="92" s="1"/>
  <c r="U2" i="20"/>
  <c r="T3" i="92"/>
  <c r="T59" i="92" s="1"/>
  <c r="V15" i="20"/>
  <c r="U16" i="92"/>
  <c r="U72" i="92" s="1"/>
  <c r="U9" i="20"/>
  <c r="T10" i="92"/>
  <c r="T66" i="92" s="1"/>
  <c r="U20" i="20"/>
  <c r="T21" i="92"/>
  <c r="T77" i="92" s="1"/>
  <c r="U5" i="20"/>
  <c r="T6" i="92"/>
  <c r="T62" i="92" s="1"/>
  <c r="U12" i="20"/>
  <c r="T13" i="92"/>
  <c r="T69" i="92" s="1"/>
  <c r="U13" i="20"/>
  <c r="T14" i="92"/>
  <c r="T70" i="92" s="1"/>
  <c r="U21" i="20"/>
  <c r="T22" i="92"/>
  <c r="T78" i="92" s="1"/>
  <c r="AC24" i="23"/>
  <c r="AC4" i="23"/>
  <c r="AB5" i="92"/>
  <c r="AB61" i="92" s="1"/>
  <c r="AC3" i="97" l="1"/>
  <c r="AB3" i="19"/>
  <c r="AB4" i="92" s="1"/>
  <c r="AB60" i="92" s="1"/>
  <c r="AD10" i="21"/>
  <c r="AC11" i="92"/>
  <c r="AC67" i="92" s="1"/>
  <c r="V21" i="20"/>
  <c r="U22" i="92"/>
  <c r="U78" i="92" s="1"/>
  <c r="V20" i="20"/>
  <c r="U21" i="92"/>
  <c r="U77" i="92" s="1"/>
  <c r="V16" i="20"/>
  <c r="U17" i="92"/>
  <c r="U73" i="92" s="1"/>
  <c r="V17" i="20"/>
  <c r="U18" i="92"/>
  <c r="U74" i="92" s="1"/>
  <c r="V11" i="20"/>
  <c r="U12" i="92"/>
  <c r="U68" i="92" s="1"/>
  <c r="V13" i="20"/>
  <c r="U14" i="92"/>
  <c r="U70" i="92" s="1"/>
  <c r="V9" i="20"/>
  <c r="U10" i="92"/>
  <c r="U66" i="92" s="1"/>
  <c r="V22" i="20"/>
  <c r="U23" i="92"/>
  <c r="U79" i="92" s="1"/>
  <c r="V7" i="20"/>
  <c r="U8" i="92"/>
  <c r="U64" i="92" s="1"/>
  <c r="V6" i="20"/>
  <c r="U7" i="92"/>
  <c r="U63" i="92" s="1"/>
  <c r="V12" i="20"/>
  <c r="U13" i="92"/>
  <c r="U69" i="92" s="1"/>
  <c r="W15" i="20"/>
  <c r="V16" i="92"/>
  <c r="V72" i="92" s="1"/>
  <c r="V14" i="20"/>
  <c r="U15" i="92"/>
  <c r="U71" i="92" s="1"/>
  <c r="V18" i="20"/>
  <c r="U19" i="92"/>
  <c r="U75" i="92" s="1"/>
  <c r="V8" i="20"/>
  <c r="U9" i="92"/>
  <c r="U65" i="92" s="1"/>
  <c r="V5" i="20"/>
  <c r="U6" i="92"/>
  <c r="U62" i="92" s="1"/>
  <c r="V2" i="20"/>
  <c r="U3" i="92"/>
  <c r="U59" i="92" s="1"/>
  <c r="V26" i="20"/>
  <c r="U27" i="92"/>
  <c r="U83" i="92" s="1"/>
  <c r="V19" i="20"/>
  <c r="U20" i="92"/>
  <c r="U76" i="92" s="1"/>
  <c r="V23" i="20"/>
  <c r="U24" i="92"/>
  <c r="U80" i="92" s="1"/>
  <c r="AD4" i="23"/>
  <c r="AC5" i="92"/>
  <c r="AC61" i="92" s="1"/>
  <c r="AD24" i="23"/>
  <c r="AD3" i="97" l="1"/>
  <c r="AC3" i="19"/>
  <c r="AC4" i="92" s="1"/>
  <c r="AC60" i="92" s="1"/>
  <c r="AE10" i="21"/>
  <c r="AD11" i="92"/>
  <c r="AD67" i="92" s="1"/>
  <c r="W23" i="20"/>
  <c r="V24" i="92"/>
  <c r="V80" i="92" s="1"/>
  <c r="W5" i="20"/>
  <c r="V6" i="92"/>
  <c r="V62" i="92" s="1"/>
  <c r="X15" i="20"/>
  <c r="W16" i="92"/>
  <c r="W72" i="92" s="1"/>
  <c r="W22" i="20"/>
  <c r="V23" i="92"/>
  <c r="V79" i="92" s="1"/>
  <c r="W17" i="20"/>
  <c r="V18" i="92"/>
  <c r="V74" i="92" s="1"/>
  <c r="W19" i="20"/>
  <c r="V20" i="92"/>
  <c r="V76" i="92" s="1"/>
  <c r="W8" i="20"/>
  <c r="V9" i="92"/>
  <c r="V65" i="92" s="1"/>
  <c r="W12" i="20"/>
  <c r="V13" i="92"/>
  <c r="V69" i="92" s="1"/>
  <c r="W9" i="20"/>
  <c r="V10" i="92"/>
  <c r="V66" i="92" s="1"/>
  <c r="W16" i="20"/>
  <c r="V17" i="92"/>
  <c r="V73" i="92" s="1"/>
  <c r="W26" i="20"/>
  <c r="V27" i="92"/>
  <c r="V83" i="92" s="1"/>
  <c r="W18" i="20"/>
  <c r="V19" i="92"/>
  <c r="V75" i="92" s="1"/>
  <c r="W6" i="20"/>
  <c r="V7" i="92"/>
  <c r="V63" i="92" s="1"/>
  <c r="W13" i="20"/>
  <c r="V14" i="92"/>
  <c r="V70" i="92" s="1"/>
  <c r="W20" i="20"/>
  <c r="V21" i="92"/>
  <c r="V77" i="92" s="1"/>
  <c r="W2" i="20"/>
  <c r="V3" i="92"/>
  <c r="V59" i="92" s="1"/>
  <c r="W14" i="20"/>
  <c r="V15" i="92"/>
  <c r="V71" i="92" s="1"/>
  <c r="W7" i="20"/>
  <c r="V8" i="92"/>
  <c r="V64" i="92" s="1"/>
  <c r="W11" i="20"/>
  <c r="V12" i="92"/>
  <c r="V68" i="92" s="1"/>
  <c r="W21" i="20"/>
  <c r="V22" i="92"/>
  <c r="V78" i="92" s="1"/>
  <c r="AE24" i="23"/>
  <c r="AE4" i="23"/>
  <c r="AD5" i="92"/>
  <c r="AD61" i="92" s="1"/>
  <c r="AE3" i="97" l="1"/>
  <c r="AD3" i="19"/>
  <c r="AD4" i="92" s="1"/>
  <c r="AD60" i="92" s="1"/>
  <c r="AF10" i="21"/>
  <c r="AF11" i="92" s="1"/>
  <c r="AF67" i="92" s="1"/>
  <c r="AE11" i="92"/>
  <c r="AE67" i="92" s="1"/>
  <c r="X21" i="20"/>
  <c r="W22" i="92"/>
  <c r="W78" i="92" s="1"/>
  <c r="X2" i="20"/>
  <c r="W3" i="92"/>
  <c r="W59" i="92" s="1"/>
  <c r="X18" i="20"/>
  <c r="W19" i="92"/>
  <c r="W75" i="92" s="1"/>
  <c r="X12" i="20"/>
  <c r="W13" i="92"/>
  <c r="W69" i="92" s="1"/>
  <c r="X22" i="20"/>
  <c r="W23" i="92"/>
  <c r="W79" i="92" s="1"/>
  <c r="X11" i="20"/>
  <c r="W12" i="92"/>
  <c r="W68" i="92" s="1"/>
  <c r="X20" i="20"/>
  <c r="W21" i="92"/>
  <c r="W77" i="92" s="1"/>
  <c r="X26" i="20"/>
  <c r="W27" i="92"/>
  <c r="W83" i="92" s="1"/>
  <c r="X8" i="20"/>
  <c r="W9" i="92"/>
  <c r="W65" i="92" s="1"/>
  <c r="Y15" i="20"/>
  <c r="X16" i="92"/>
  <c r="X72" i="92" s="1"/>
  <c r="X7" i="20"/>
  <c r="W8" i="92"/>
  <c r="W64" i="92" s="1"/>
  <c r="X13" i="20"/>
  <c r="W14" i="92"/>
  <c r="W70" i="92" s="1"/>
  <c r="X16" i="20"/>
  <c r="W17" i="92"/>
  <c r="W73" i="92" s="1"/>
  <c r="X19" i="20"/>
  <c r="W20" i="92"/>
  <c r="W76" i="92" s="1"/>
  <c r="X5" i="20"/>
  <c r="W6" i="92"/>
  <c r="W62" i="92" s="1"/>
  <c r="X14" i="20"/>
  <c r="W15" i="92"/>
  <c r="W71" i="92" s="1"/>
  <c r="X6" i="20"/>
  <c r="W7" i="92"/>
  <c r="W63" i="92" s="1"/>
  <c r="X9" i="20"/>
  <c r="W10" i="92"/>
  <c r="W66" i="92" s="1"/>
  <c r="X17" i="20"/>
  <c r="W18" i="92"/>
  <c r="W74" i="92" s="1"/>
  <c r="X23" i="20"/>
  <c r="W24" i="92"/>
  <c r="W80" i="92" s="1"/>
  <c r="AF4" i="23"/>
  <c r="AF5" i="92" s="1"/>
  <c r="AF61" i="92" s="1"/>
  <c r="AE5" i="92"/>
  <c r="AE61" i="92" s="1"/>
  <c r="AF24" i="23"/>
  <c r="AF3" i="97" l="1"/>
  <c r="AF3" i="19" s="1"/>
  <c r="AF4" i="92" s="1"/>
  <c r="AF60" i="92" s="1"/>
  <c r="AE3" i="19"/>
  <c r="AE4" i="92" s="1"/>
  <c r="AE60" i="92" s="1"/>
  <c r="Y23" i="20"/>
  <c r="X24" i="92"/>
  <c r="X80" i="92" s="1"/>
  <c r="Y14" i="20"/>
  <c r="X15" i="92"/>
  <c r="X71" i="92" s="1"/>
  <c r="Y13" i="20"/>
  <c r="X14" i="92"/>
  <c r="X70" i="92" s="1"/>
  <c r="Y26" i="20"/>
  <c r="X27" i="92"/>
  <c r="X83" i="92" s="1"/>
  <c r="Y12" i="20"/>
  <c r="X13" i="92"/>
  <c r="X69" i="92" s="1"/>
  <c r="Y17" i="20"/>
  <c r="X18" i="92"/>
  <c r="X74" i="92" s="1"/>
  <c r="Y5" i="20"/>
  <c r="X6" i="92"/>
  <c r="X62" i="92" s="1"/>
  <c r="Y7" i="20"/>
  <c r="X8" i="92"/>
  <c r="X64" i="92" s="1"/>
  <c r="Y20" i="20"/>
  <c r="X21" i="92"/>
  <c r="X77" i="92" s="1"/>
  <c r="Y18" i="20"/>
  <c r="X19" i="92"/>
  <c r="X75" i="92" s="1"/>
  <c r="Y9" i="20"/>
  <c r="X10" i="92"/>
  <c r="X66" i="92" s="1"/>
  <c r="Y19" i="20"/>
  <c r="X20" i="92"/>
  <c r="X76" i="92" s="1"/>
  <c r="Z15" i="20"/>
  <c r="Y16" i="92"/>
  <c r="Y72" i="92" s="1"/>
  <c r="Y11" i="20"/>
  <c r="X12" i="92"/>
  <c r="X68" i="92" s="1"/>
  <c r="Y2" i="20"/>
  <c r="X3" i="92"/>
  <c r="X59" i="92" s="1"/>
  <c r="Y6" i="20"/>
  <c r="X7" i="92"/>
  <c r="X63" i="92" s="1"/>
  <c r="Y16" i="20"/>
  <c r="X17" i="92"/>
  <c r="X73" i="92" s="1"/>
  <c r="Y8" i="20"/>
  <c r="X9" i="92"/>
  <c r="X65" i="92" s="1"/>
  <c r="Y22" i="20"/>
  <c r="X23" i="92"/>
  <c r="X79" i="92" s="1"/>
  <c r="Y21" i="20"/>
  <c r="X22" i="92"/>
  <c r="X78" i="92" s="1"/>
  <c r="Z21" i="20" l="1"/>
  <c r="Y22" i="92"/>
  <c r="Y78" i="92" s="1"/>
  <c r="Z6" i="20"/>
  <c r="Y7" i="92"/>
  <c r="Y63" i="92" s="1"/>
  <c r="Z19" i="20"/>
  <c r="Y20" i="92"/>
  <c r="Y76" i="92" s="1"/>
  <c r="Z7" i="20"/>
  <c r="Y8" i="92"/>
  <c r="Y64" i="92" s="1"/>
  <c r="Z26" i="20"/>
  <c r="Y27" i="92"/>
  <c r="Y83" i="92" s="1"/>
  <c r="Z22" i="20"/>
  <c r="Y23" i="92"/>
  <c r="Y79" i="92" s="1"/>
  <c r="Z2" i="20"/>
  <c r="Y3" i="92"/>
  <c r="Y59" i="92" s="1"/>
  <c r="Z9" i="20"/>
  <c r="Y10" i="92"/>
  <c r="Y66" i="92" s="1"/>
  <c r="Z5" i="20"/>
  <c r="Y6" i="92"/>
  <c r="Y62" i="92" s="1"/>
  <c r="Z13" i="20"/>
  <c r="Y14" i="92"/>
  <c r="Y70" i="92" s="1"/>
  <c r="Z8" i="20"/>
  <c r="Y9" i="92"/>
  <c r="Y65" i="92" s="1"/>
  <c r="Z11" i="20"/>
  <c r="Y12" i="92"/>
  <c r="Y68" i="92" s="1"/>
  <c r="Z18" i="20"/>
  <c r="Y19" i="92"/>
  <c r="Y75" i="92" s="1"/>
  <c r="Z17" i="20"/>
  <c r="Y18" i="92"/>
  <c r="Y74" i="92" s="1"/>
  <c r="Z14" i="20"/>
  <c r="Y15" i="92"/>
  <c r="Y71" i="92" s="1"/>
  <c r="Z16" i="20"/>
  <c r="Y17" i="92"/>
  <c r="Y73" i="92" s="1"/>
  <c r="AA15" i="20"/>
  <c r="Z16" i="92"/>
  <c r="Z72" i="92" s="1"/>
  <c r="Z20" i="20"/>
  <c r="Y21" i="92"/>
  <c r="Y77" i="92" s="1"/>
  <c r="Z12" i="20"/>
  <c r="Y13" i="92"/>
  <c r="Y69" i="92" s="1"/>
  <c r="Z23" i="20"/>
  <c r="Y24" i="92"/>
  <c r="Y80" i="92" s="1"/>
  <c r="AA23" i="20" l="1"/>
  <c r="Z24" i="92"/>
  <c r="Z80" i="92" s="1"/>
  <c r="AA16" i="20"/>
  <c r="Z17" i="92"/>
  <c r="Z73" i="92" s="1"/>
  <c r="AA11" i="20"/>
  <c r="Z12" i="92"/>
  <c r="Z68" i="92" s="1"/>
  <c r="AA9" i="20"/>
  <c r="Z10" i="92"/>
  <c r="Z66" i="92" s="1"/>
  <c r="AA7" i="20"/>
  <c r="Z8" i="92"/>
  <c r="Z64" i="92" s="1"/>
  <c r="AA12" i="20"/>
  <c r="Z13" i="92"/>
  <c r="Z69" i="92" s="1"/>
  <c r="AA14" i="20"/>
  <c r="Z15" i="92"/>
  <c r="Z71" i="92" s="1"/>
  <c r="AA8" i="20"/>
  <c r="Z9" i="92"/>
  <c r="Z65" i="92" s="1"/>
  <c r="AA2" i="20"/>
  <c r="Z3" i="92"/>
  <c r="Z59" i="92" s="1"/>
  <c r="AA19" i="20"/>
  <c r="Z20" i="92"/>
  <c r="Z76" i="92" s="1"/>
  <c r="AA20" i="20"/>
  <c r="Z21" i="92"/>
  <c r="Z77" i="92" s="1"/>
  <c r="AA17" i="20"/>
  <c r="Z18" i="92"/>
  <c r="Z74" i="92" s="1"/>
  <c r="AA13" i="20"/>
  <c r="Z14" i="92"/>
  <c r="Z70" i="92" s="1"/>
  <c r="AA22" i="20"/>
  <c r="Z23" i="92"/>
  <c r="Z79" i="92" s="1"/>
  <c r="AA6" i="20"/>
  <c r="Z7" i="92"/>
  <c r="Z63" i="92" s="1"/>
  <c r="AB15" i="20"/>
  <c r="AA16" i="92"/>
  <c r="AA72" i="92" s="1"/>
  <c r="AA18" i="20"/>
  <c r="Z19" i="92"/>
  <c r="Z75" i="92" s="1"/>
  <c r="AA5" i="20"/>
  <c r="Z6" i="92"/>
  <c r="Z62" i="92" s="1"/>
  <c r="AA26" i="20"/>
  <c r="Z27" i="92"/>
  <c r="Z83" i="92" s="1"/>
  <c r="AA21" i="20"/>
  <c r="Z22" i="92"/>
  <c r="Z78" i="92" s="1"/>
  <c r="AB21" i="20" l="1"/>
  <c r="AA22" i="92"/>
  <c r="AA78" i="92" s="1"/>
  <c r="AC15" i="20"/>
  <c r="AB16" i="92"/>
  <c r="AB72" i="92" s="1"/>
  <c r="AB17" i="20"/>
  <c r="AA18" i="92"/>
  <c r="AA74" i="92" s="1"/>
  <c r="AB8" i="20"/>
  <c r="AA9" i="92"/>
  <c r="AA65" i="92" s="1"/>
  <c r="AB9" i="20"/>
  <c r="AA10" i="92"/>
  <c r="AA66" i="92" s="1"/>
  <c r="AB26" i="20"/>
  <c r="AA27" i="92"/>
  <c r="AA83" i="92" s="1"/>
  <c r="AB6" i="20"/>
  <c r="AA7" i="92"/>
  <c r="AA63" i="92" s="1"/>
  <c r="AB20" i="20"/>
  <c r="AA21" i="92"/>
  <c r="AA77" i="92" s="1"/>
  <c r="AB14" i="20"/>
  <c r="AA15" i="92"/>
  <c r="AA71" i="92" s="1"/>
  <c r="AB11" i="20"/>
  <c r="AA12" i="92"/>
  <c r="AA68" i="92" s="1"/>
  <c r="AB5" i="20"/>
  <c r="AA6" i="92"/>
  <c r="AA62" i="92" s="1"/>
  <c r="AB22" i="20"/>
  <c r="AA23" i="92"/>
  <c r="AA79" i="92" s="1"/>
  <c r="AB19" i="20"/>
  <c r="AA20" i="92"/>
  <c r="AA76" i="92" s="1"/>
  <c r="AB12" i="20"/>
  <c r="AA13" i="92"/>
  <c r="AA69" i="92" s="1"/>
  <c r="AB16" i="20"/>
  <c r="AA17" i="92"/>
  <c r="AA73" i="92" s="1"/>
  <c r="AB18" i="20"/>
  <c r="AA19" i="92"/>
  <c r="AA75" i="92" s="1"/>
  <c r="AB13" i="20"/>
  <c r="AA14" i="92"/>
  <c r="AA70" i="92" s="1"/>
  <c r="AB2" i="20"/>
  <c r="AA3" i="92"/>
  <c r="AA59" i="92" s="1"/>
  <c r="AB7" i="20"/>
  <c r="AA8" i="92"/>
  <c r="AA64" i="92" s="1"/>
  <c r="AB23" i="20"/>
  <c r="AA24" i="92"/>
  <c r="AA80" i="92" s="1"/>
  <c r="AC23" i="20" l="1"/>
  <c r="AB24" i="92"/>
  <c r="AB80" i="92" s="1"/>
  <c r="AC18" i="20"/>
  <c r="AB19" i="92"/>
  <c r="AB75" i="92" s="1"/>
  <c r="AC22" i="20"/>
  <c r="AB23" i="92"/>
  <c r="AB79" i="92" s="1"/>
  <c r="AC20" i="20"/>
  <c r="AB21" i="92"/>
  <c r="AB77" i="92" s="1"/>
  <c r="AC8" i="20"/>
  <c r="AB9" i="92"/>
  <c r="AB65" i="92" s="1"/>
  <c r="AC7" i="20"/>
  <c r="AB8" i="92"/>
  <c r="AB64" i="92" s="1"/>
  <c r="AC16" i="20"/>
  <c r="AB17" i="92"/>
  <c r="AB73" i="92" s="1"/>
  <c r="AC5" i="20"/>
  <c r="AB6" i="92"/>
  <c r="AB62" i="92" s="1"/>
  <c r="AC6" i="20"/>
  <c r="AB7" i="92"/>
  <c r="AB63" i="92" s="1"/>
  <c r="AC17" i="20"/>
  <c r="AB18" i="92"/>
  <c r="AB74" i="92" s="1"/>
  <c r="AC2" i="20"/>
  <c r="AB3" i="92"/>
  <c r="AB59" i="92" s="1"/>
  <c r="AC12" i="20"/>
  <c r="AB13" i="92"/>
  <c r="AB69" i="92" s="1"/>
  <c r="AC11" i="20"/>
  <c r="AB12" i="92"/>
  <c r="AB68" i="92" s="1"/>
  <c r="AC26" i="20"/>
  <c r="AB27" i="92"/>
  <c r="AB83" i="92" s="1"/>
  <c r="AD15" i="20"/>
  <c r="AC16" i="92"/>
  <c r="AC72" i="92" s="1"/>
  <c r="AC13" i="20"/>
  <c r="AB14" i="92"/>
  <c r="AB70" i="92" s="1"/>
  <c r="AC19" i="20"/>
  <c r="AB20" i="92"/>
  <c r="AB76" i="92" s="1"/>
  <c r="AC14" i="20"/>
  <c r="AB15" i="92"/>
  <c r="AB71" i="92" s="1"/>
  <c r="AC9" i="20"/>
  <c r="AB10" i="92"/>
  <c r="AB66" i="92" s="1"/>
  <c r="AC21" i="20"/>
  <c r="AB22" i="92"/>
  <c r="AB78" i="92" s="1"/>
  <c r="AD21" i="20" l="1"/>
  <c r="AC22" i="92"/>
  <c r="AC78" i="92" s="1"/>
  <c r="AD13" i="20"/>
  <c r="AC14" i="92"/>
  <c r="AC70" i="92" s="1"/>
  <c r="AD12" i="20"/>
  <c r="AC13" i="92"/>
  <c r="AC69" i="92" s="1"/>
  <c r="AD5" i="20"/>
  <c r="AC6" i="92"/>
  <c r="AC62" i="92" s="1"/>
  <c r="AD20" i="20"/>
  <c r="AC21" i="92"/>
  <c r="AC77" i="92" s="1"/>
  <c r="AD9" i="20"/>
  <c r="AC10" i="92"/>
  <c r="AC66" i="92" s="1"/>
  <c r="AE15" i="20"/>
  <c r="AD16" i="92"/>
  <c r="AD72" i="92" s="1"/>
  <c r="AD2" i="20"/>
  <c r="AC3" i="92"/>
  <c r="AC59" i="92" s="1"/>
  <c r="AD16" i="20"/>
  <c r="AC17" i="92"/>
  <c r="AC73" i="92" s="1"/>
  <c r="AD22" i="20"/>
  <c r="AC23" i="92"/>
  <c r="AC79" i="92" s="1"/>
  <c r="AD14" i="20"/>
  <c r="AC15" i="92"/>
  <c r="AC71" i="92" s="1"/>
  <c r="AD26" i="20"/>
  <c r="AC27" i="92"/>
  <c r="AC83" i="92" s="1"/>
  <c r="AD17" i="20"/>
  <c r="AC18" i="92"/>
  <c r="AC74" i="92" s="1"/>
  <c r="AD7" i="20"/>
  <c r="AC8" i="92"/>
  <c r="AC64" i="92" s="1"/>
  <c r="AD18" i="20"/>
  <c r="AC19" i="92"/>
  <c r="AC75" i="92" s="1"/>
  <c r="AD19" i="20"/>
  <c r="AC20" i="92"/>
  <c r="AC76" i="92" s="1"/>
  <c r="AD11" i="20"/>
  <c r="AC12" i="92"/>
  <c r="AC68" i="92" s="1"/>
  <c r="AD6" i="20"/>
  <c r="AC7" i="92"/>
  <c r="AC63" i="92" s="1"/>
  <c r="AD8" i="20"/>
  <c r="AC9" i="92"/>
  <c r="AC65" i="92" s="1"/>
  <c r="AD23" i="20"/>
  <c r="AC24" i="92"/>
  <c r="AC80" i="92" s="1"/>
  <c r="AE23" i="20" l="1"/>
  <c r="AD24" i="92"/>
  <c r="AD80" i="92" s="1"/>
  <c r="AE19" i="20"/>
  <c r="AD20" i="92"/>
  <c r="AD76" i="92" s="1"/>
  <c r="AE26" i="20"/>
  <c r="AD27" i="92"/>
  <c r="AD83" i="92" s="1"/>
  <c r="AE2" i="20"/>
  <c r="AD3" i="92"/>
  <c r="AD59" i="92" s="1"/>
  <c r="AE5" i="20"/>
  <c r="AD6" i="92"/>
  <c r="AD62" i="92" s="1"/>
  <c r="AE8" i="20"/>
  <c r="AD9" i="92"/>
  <c r="AD65" i="92" s="1"/>
  <c r="AE18" i="20"/>
  <c r="AD19" i="92"/>
  <c r="AD75" i="92" s="1"/>
  <c r="AE14" i="20"/>
  <c r="AD15" i="92"/>
  <c r="AD71" i="92" s="1"/>
  <c r="AF15" i="20"/>
  <c r="AF16" i="92" s="1"/>
  <c r="AF72" i="92" s="1"/>
  <c r="AE16" i="92"/>
  <c r="AE72" i="92" s="1"/>
  <c r="AE12" i="20"/>
  <c r="AD13" i="92"/>
  <c r="AD69" i="92" s="1"/>
  <c r="AE6" i="20"/>
  <c r="AD7" i="92"/>
  <c r="AD63" i="92" s="1"/>
  <c r="AE7" i="20"/>
  <c r="AD8" i="92"/>
  <c r="AD64" i="92" s="1"/>
  <c r="AE22" i="20"/>
  <c r="AD23" i="92"/>
  <c r="AD79" i="92" s="1"/>
  <c r="AE9" i="20"/>
  <c r="AD10" i="92"/>
  <c r="AD66" i="92" s="1"/>
  <c r="AE13" i="20"/>
  <c r="AD14" i="92"/>
  <c r="AD70" i="92" s="1"/>
  <c r="AE11" i="20"/>
  <c r="AD12" i="92"/>
  <c r="AD68" i="92" s="1"/>
  <c r="AE17" i="20"/>
  <c r="AD18" i="92"/>
  <c r="AD74" i="92" s="1"/>
  <c r="AE16" i="20"/>
  <c r="AD17" i="92"/>
  <c r="AD73" i="92" s="1"/>
  <c r="AE20" i="20"/>
  <c r="AD21" i="92"/>
  <c r="AD77" i="92" s="1"/>
  <c r="AE21" i="20"/>
  <c r="AD22" i="92"/>
  <c r="AD78" i="92" s="1"/>
  <c r="AF21" i="20" l="1"/>
  <c r="AF22" i="92" s="1"/>
  <c r="AF78" i="92" s="1"/>
  <c r="AE22" i="92"/>
  <c r="AE78" i="92" s="1"/>
  <c r="AF11" i="20"/>
  <c r="AF12" i="92" s="1"/>
  <c r="AF68" i="92" s="1"/>
  <c r="AE12" i="92"/>
  <c r="AE68" i="92" s="1"/>
  <c r="AF7" i="20"/>
  <c r="AF8" i="92" s="1"/>
  <c r="AF64" i="92" s="1"/>
  <c r="AE8" i="92"/>
  <c r="AE64" i="92" s="1"/>
  <c r="AF14" i="20"/>
  <c r="AF15" i="92" s="1"/>
  <c r="AF71" i="92" s="1"/>
  <c r="AE15" i="92"/>
  <c r="AE71" i="92" s="1"/>
  <c r="AF2" i="20"/>
  <c r="AF3" i="92" s="1"/>
  <c r="AF59" i="92" s="1"/>
  <c r="AE3" i="92"/>
  <c r="AE59" i="92" s="1"/>
  <c r="AF20" i="20"/>
  <c r="AF21" i="92" s="1"/>
  <c r="AF77" i="92" s="1"/>
  <c r="AE21" i="92"/>
  <c r="AE77" i="92" s="1"/>
  <c r="AF13" i="20"/>
  <c r="AF14" i="92" s="1"/>
  <c r="AF70" i="92" s="1"/>
  <c r="AE14" i="92"/>
  <c r="AE70" i="92" s="1"/>
  <c r="AF6" i="20"/>
  <c r="AF7" i="92" s="1"/>
  <c r="AF63" i="92" s="1"/>
  <c r="AE7" i="92"/>
  <c r="AE63" i="92" s="1"/>
  <c r="AF18" i="20"/>
  <c r="AF19" i="92" s="1"/>
  <c r="AF75" i="92" s="1"/>
  <c r="AE19" i="92"/>
  <c r="AE75" i="92" s="1"/>
  <c r="AF26" i="20"/>
  <c r="AF27" i="92" s="1"/>
  <c r="AF83" i="92" s="1"/>
  <c r="AE27" i="92"/>
  <c r="AE83" i="92" s="1"/>
  <c r="AF16" i="20"/>
  <c r="AF17" i="92" s="1"/>
  <c r="AF73" i="92" s="1"/>
  <c r="AE17" i="92"/>
  <c r="AE73" i="92" s="1"/>
  <c r="AF9" i="20"/>
  <c r="AF10" i="92" s="1"/>
  <c r="AF66" i="92" s="1"/>
  <c r="AE10" i="92"/>
  <c r="AE66" i="92" s="1"/>
  <c r="AF12" i="20"/>
  <c r="AF13" i="92" s="1"/>
  <c r="AF69" i="92" s="1"/>
  <c r="AE13" i="92"/>
  <c r="AE69" i="92" s="1"/>
  <c r="AF8" i="20"/>
  <c r="AF9" i="92" s="1"/>
  <c r="AF65" i="92" s="1"/>
  <c r="AE9" i="92"/>
  <c r="AE65" i="92" s="1"/>
  <c r="AF19" i="20"/>
  <c r="AF20" i="92" s="1"/>
  <c r="AF76" i="92" s="1"/>
  <c r="AE20" i="92"/>
  <c r="AE76" i="92" s="1"/>
  <c r="AF17" i="20"/>
  <c r="AF18" i="92" s="1"/>
  <c r="AF74" i="92" s="1"/>
  <c r="AE18" i="92"/>
  <c r="AE74" i="92" s="1"/>
  <c r="AF22" i="20"/>
  <c r="AF23" i="92" s="1"/>
  <c r="AF79" i="92" s="1"/>
  <c r="AE23" i="92"/>
  <c r="AE79" i="92" s="1"/>
  <c r="AF5" i="20"/>
  <c r="AF6" i="92" s="1"/>
  <c r="AF62" i="92" s="1"/>
  <c r="AE6" i="92"/>
  <c r="AE62" i="92" s="1"/>
  <c r="AF23" i="20"/>
  <c r="AF24" i="92" s="1"/>
  <c r="AF80" i="92" s="1"/>
  <c r="AE24" i="92"/>
  <c r="AE80" i="92" s="1"/>
  <c r="R81" i="92" l="1"/>
  <c r="R25" i="92"/>
  <c r="R24" i="17"/>
  <c r="P82" i="92"/>
  <c r="P26" i="92"/>
  <c r="P25" i="17"/>
  <c r="H81" i="92"/>
  <c r="H25" i="92"/>
  <c r="H24" i="17"/>
  <c r="D24" i="95"/>
  <c r="AE81" i="92"/>
  <c r="AE25" i="92"/>
  <c r="AE24" i="17"/>
  <c r="L81" i="92"/>
  <c r="L25" i="92"/>
  <c r="L24" i="17"/>
  <c r="V24" i="17"/>
  <c r="V25" i="92"/>
  <c r="V81" i="92"/>
  <c r="B82" i="92"/>
  <c r="B26" i="92"/>
  <c r="B25" i="17"/>
  <c r="B25" i="95"/>
  <c r="B25" i="95" a="1"/>
  <c r="V25" i="17"/>
  <c r="V26" i="92"/>
  <c r="V82" i="92"/>
  <c r="C24" i="95"/>
  <c r="AF25" i="95"/>
  <c r="AF25" i="17"/>
  <c r="AF26" i="92"/>
  <c r="AF82" i="92"/>
  <c r="C25" i="95"/>
  <c r="M25" i="17"/>
  <c r="M26" i="92"/>
  <c r="M82" i="92"/>
  <c r="AE25" i="95"/>
  <c r="AE25" i="17"/>
  <c r="AE26" i="92"/>
  <c r="AE82" i="92"/>
  <c r="D24" i="95" a="1"/>
  <c r="D24" i="17"/>
  <c r="D25" i="92"/>
  <c r="D81" i="92"/>
  <c r="F24" i="95"/>
  <c r="N82" i="92"/>
  <c r="N26" i="92"/>
  <c r="N25" i="17"/>
  <c r="C25" i="95" a="1"/>
  <c r="C25" i="17"/>
  <c r="C26" i="92"/>
  <c r="C82" i="92"/>
  <c r="I82" i="92"/>
  <c r="I26" i="92"/>
  <c r="I25" i="17"/>
  <c r="AA24" i="17"/>
  <c r="AA25" i="92"/>
  <c r="AA81" i="92"/>
  <c r="W81" i="92"/>
  <c r="W25" i="92"/>
  <c r="W24" i="17"/>
  <c r="C24" i="95" a="1"/>
  <c r="C24" i="17"/>
  <c r="C25" i="92"/>
  <c r="C81" i="92"/>
  <c r="T82" i="92"/>
  <c r="T26" i="92"/>
  <c r="T25" i="17"/>
  <c r="X24" i="17"/>
  <c r="X25" i="92"/>
  <c r="X81" i="92"/>
  <c r="U25" i="17"/>
  <c r="U26" i="92"/>
  <c r="U82" i="92"/>
  <c r="T24" i="17"/>
  <c r="T25" i="92"/>
  <c r="T81" i="92"/>
  <c r="Y25" i="17"/>
  <c r="Y26" i="92"/>
  <c r="Y82" i="92"/>
  <c r="E25" i="95"/>
  <c r="M81" i="92"/>
  <c r="M25" i="92"/>
  <c r="M24" i="17"/>
  <c r="AD25" i="95"/>
  <c r="AD25" i="17"/>
  <c r="AD26" i="92"/>
  <c r="AD82" i="92"/>
  <c r="H82" i="92"/>
  <c r="H26" i="92"/>
  <c r="H25" i="17"/>
  <c r="D82" i="92"/>
  <c r="D26" i="92"/>
  <c r="D25" i="17"/>
  <c r="D25" i="95"/>
  <c r="D25" i="95" a="1"/>
  <c r="Z25" i="17"/>
  <c r="Z26" i="92"/>
  <c r="Z82" i="92"/>
  <c r="L82" i="92"/>
  <c r="L26" i="92"/>
  <c r="L25" i="17"/>
  <c r="O82" i="92"/>
  <c r="O26" i="92"/>
  <c r="O25" i="17"/>
  <c r="AC25" i="95"/>
  <c r="AC25" i="17"/>
  <c r="AC26" i="92"/>
  <c r="AC82" i="92"/>
  <c r="E25" i="95" a="1"/>
  <c r="E25" i="17"/>
  <c r="E26" i="92"/>
  <c r="E82" i="92"/>
  <c r="N24" i="17"/>
  <c r="N25" i="92"/>
  <c r="N81" i="92"/>
  <c r="U24" i="17"/>
  <c r="U25" i="92"/>
  <c r="U81" i="92"/>
  <c r="O24" i="17"/>
  <c r="O25" i="92"/>
  <c r="O81" i="92"/>
  <c r="E24" i="95"/>
  <c r="J25" i="17"/>
  <c r="J26" i="92"/>
  <c r="J82" i="92"/>
  <c r="G81" i="92"/>
  <c r="G25" i="92"/>
  <c r="G24" i="17"/>
  <c r="B24" i="95"/>
  <c r="G82" i="92"/>
  <c r="G26" i="92"/>
  <c r="G25" i="17"/>
  <c r="W82" i="92"/>
  <c r="W26" i="92"/>
  <c r="W25" i="17"/>
  <c r="AC81" i="92"/>
  <c r="AC25" i="92"/>
  <c r="AC24" i="17"/>
  <c r="K25" i="17"/>
  <c r="K26" i="92"/>
  <c r="K82" i="92"/>
  <c r="F25" i="95"/>
  <c r="F24" i="17"/>
  <c r="F25" i="92"/>
  <c r="F81" i="92"/>
  <c r="X82" i="92"/>
  <c r="X26" i="92"/>
  <c r="X25" i="17"/>
  <c r="AB25" i="95"/>
  <c r="AB25" i="17"/>
  <c r="AB26" i="92"/>
  <c r="AB82" i="92"/>
  <c r="F82" i="92"/>
  <c r="F26" i="92"/>
  <c r="F25" i="17"/>
  <c r="K81" i="92"/>
  <c r="K24" i="17"/>
  <c r="K25" i="92"/>
  <c r="Z81" i="92"/>
  <c r="Z25" i="92"/>
  <c r="Z24" i="17"/>
  <c r="Y24" i="17"/>
  <c r="Y25" i="92"/>
  <c r="Y81" i="92"/>
  <c r="R25" i="17"/>
  <c r="R26" i="92"/>
  <c r="R82" i="92"/>
  <c r="P24" i="17"/>
  <c r="P25" i="92"/>
  <c r="P81" i="92"/>
  <c r="AD24" i="17"/>
  <c r="AD25" i="92"/>
  <c r="AD81" i="92"/>
  <c r="E24" i="95" a="1"/>
  <c r="E24" i="17"/>
  <c r="E25" i="92"/>
  <c r="E81" i="92"/>
  <c r="B24" i="95" a="1"/>
  <c r="B24" i="17"/>
  <c r="B25" i="92"/>
  <c r="B81" i="92"/>
  <c r="AB24" i="17"/>
  <c r="AB25" i="92"/>
  <c r="AB81" i="92"/>
  <c r="J24" i="17"/>
  <c r="J25" i="92"/>
  <c r="J81" i="92"/>
  <c r="T25" i="95"/>
  <c r="U25" i="95"/>
  <c r="V25" i="95"/>
  <c r="W25" i="95"/>
  <c r="X25" i="95"/>
  <c r="Y25" i="95"/>
  <c r="Z25" i="95"/>
  <c r="AA25" i="95"/>
  <c r="AA25" i="17"/>
  <c r="AA26" i="92"/>
  <c r="AA82" i="92"/>
  <c r="R25" i="95"/>
  <c r="S25" i="95"/>
  <c r="S25" i="17"/>
  <c r="S26" i="92"/>
  <c r="S82" i="92"/>
  <c r="I24" i="17"/>
  <c r="I25" i="92"/>
  <c r="I81" i="92"/>
  <c r="F25" i="95" a="1"/>
  <c r="G25" i="95"/>
  <c r="H25" i="95"/>
  <c r="I25" i="95"/>
  <c r="J25" i="95"/>
  <c r="K25" i="95"/>
  <c r="L25" i="95"/>
  <c r="M25" i="95"/>
  <c r="N25" i="95"/>
  <c r="O25" i="95"/>
  <c r="P25" i="95"/>
  <c r="Q25" i="95"/>
  <c r="Q25" i="17"/>
  <c r="Q26" i="92"/>
  <c r="Q82" i="92"/>
  <c r="S24" i="17"/>
  <c r="S25" i="92"/>
  <c r="S81" i="92"/>
  <c r="Q24" i="17"/>
  <c r="Q25" i="92"/>
  <c r="Q81" i="92"/>
  <c r="F24" i="95" a="1"/>
  <c r="G24" i="95"/>
  <c r="H24" i="95"/>
  <c r="I24" i="95"/>
  <c r="J24" i="95"/>
  <c r="K24" i="95"/>
  <c r="L24" i="95"/>
  <c r="M24" i="95"/>
  <c r="N24" i="95"/>
  <c r="O24" i="95"/>
  <c r="P24" i="95"/>
  <c r="Q24" i="95"/>
  <c r="R24" i="95"/>
  <c r="S24" i="95"/>
  <c r="T24" i="95"/>
  <c r="U24" i="95"/>
  <c r="V24" i="95"/>
  <c r="W24" i="95"/>
  <c r="X24" i="95"/>
  <c r="Y24" i="95"/>
  <c r="Z24" i="95"/>
  <c r="AA24" i="95"/>
  <c r="AB24" i="95"/>
  <c r="AC24" i="95"/>
  <c r="AD24" i="95"/>
  <c r="AE24" i="95"/>
  <c r="AF24" i="95"/>
  <c r="AF24" i="17"/>
  <c r="AF25" i="92"/>
  <c r="AF81" i="9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<sst xmlns="http://schemas.openxmlformats.org/spreadsheetml/2006/main" count="2667" uniqueCount="820">
  <si>
    <t>Sources:</t>
  </si>
  <si>
    <t>BIFUbC BAU Industrial Fuel Use before CCS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</si>
  <si>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</si>
  <si>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</si>
  <si>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</si>
  <si>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</si>
  <si>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</si>
  <si>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</si>
  <si>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</si>
  <si>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</si>
  <si>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</si>
  <si>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</si>
  <si>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</si>
  <si>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</si>
  <si>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</si>
  <si>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</si>
  <si>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</si>
  <si>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</si>
  <si>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</si>
  <si>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</si>
  <si>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</si>
  <si>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</si>
  <si>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</si>
  <si>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</si>
  <si>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</si>
  <si>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</si>
  <si>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</si>
  <si>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Unit: BTU</t>
  </si>
  <si>
    <t>=</t>
    <phoneticPr fontId="34" type="noConversion"/>
  </si>
  <si>
    <t>BTU</t>
    <phoneticPr fontId="34" type="noConversion"/>
  </si>
  <si>
    <r>
      <t xml:space="preserve">산업 부문 주요 지표 및 에너지 수요 (2) </t>
    </r>
    <r>
      <rPr>
        <i/>
        <sz val="10"/>
        <color theme="1"/>
        <rFont val="맑은 고딕"/>
        <family val="3"/>
        <charset val="129"/>
      </rPr>
      <t>- 기준 시나리오</t>
    </r>
  </si>
  <si>
    <t>비중 (%)</t>
  </si>
  <si>
    <t>증가율 (%)</t>
  </si>
  <si>
    <t>00-18</t>
  </si>
  <si>
    <t>18-40</t>
  </si>
  <si>
    <t>주요 업종별 에너지 수요</t>
  </si>
  <si>
    <t>석탄</t>
  </si>
  <si>
    <t>석유</t>
  </si>
  <si>
    <t>전기</t>
  </si>
  <si>
    <t>-</t>
  </si>
  <si>
    <r>
      <t>주) 연쇄가중법에 의해 추계된 실질 부가가치는 비가법적 특성에 의해 총량(또는 상위부문)과 그 구성항목의 합이 일치하지 않을 수 있음.
     비제조업 부가가치는 농림어업, 광업, 건설업</t>
    </r>
    <r>
      <rPr>
        <sz val="6"/>
        <color theme="1"/>
        <rFont val="맑은 고딕"/>
        <family val="3"/>
        <charset val="129"/>
      </rPr>
      <t xml:space="preserve"> 부가가치의 합계
   기초유분 생산량은 에틸렌, 부타디엔, 프로필렌, 벤젠, 톨루엔, 크실렌의 합계</t>
    </r>
  </si>
  <si>
    <t>MTOE</t>
    <phoneticPr fontId="34" type="noConversion"/>
  </si>
  <si>
    <t>Petroleum</t>
    <phoneticPr fontId="34" type="noConversion"/>
  </si>
  <si>
    <t>Gas</t>
    <phoneticPr fontId="34" type="noConversion"/>
  </si>
  <si>
    <t>Electricity</t>
    <phoneticPr fontId="34" type="noConversion"/>
  </si>
  <si>
    <t>Renewables</t>
    <phoneticPr fontId="34" type="noConversion"/>
  </si>
  <si>
    <t>Coal</t>
    <phoneticPr fontId="34" type="noConversion"/>
  </si>
  <si>
    <t>Non-ferrous Metals</t>
    <phoneticPr fontId="34" type="noConversion"/>
  </si>
  <si>
    <t>Steel</t>
    <phoneticPr fontId="34" type="noConversion"/>
  </si>
  <si>
    <t>Electronics</t>
    <phoneticPr fontId="34" type="noConversion"/>
  </si>
  <si>
    <r>
      <t xml:space="preserve">수송 부문 주요 지표 및 에너지 수요 </t>
    </r>
    <r>
      <rPr>
        <i/>
        <sz val="10"/>
        <color theme="1"/>
        <rFont val="맑은 고딕"/>
        <family val="3"/>
        <charset val="129"/>
      </rPr>
      <t>- 기준 시나리오</t>
    </r>
  </si>
  <si>
    <r>
      <t xml:space="preserve">(단위: 백만 </t>
    </r>
    <r>
      <rPr>
        <sz val="7"/>
        <color theme="1"/>
        <rFont val="Century Gothic"/>
        <family val="2"/>
      </rPr>
      <t>toe</t>
    </r>
    <r>
      <rPr>
        <sz val="7"/>
        <color theme="1"/>
        <rFont val="맑은 고딕"/>
        <family val="3"/>
        <charset val="129"/>
      </rPr>
      <t>)</t>
    </r>
    <phoneticPr fontId="54" type="noConversion"/>
  </si>
  <si>
    <t>주요지표</t>
    <phoneticPr fontId="54" type="noConversion"/>
  </si>
  <si>
    <t>자동차 형태별 (백만대)</t>
  </si>
  <si>
    <t>승용차</t>
    <phoneticPr fontId="54" type="noConversion"/>
  </si>
  <si>
    <t>화물차</t>
    <phoneticPr fontId="54" type="noConversion"/>
  </si>
  <si>
    <t>승합차</t>
    <phoneticPr fontId="54" type="noConversion"/>
  </si>
  <si>
    <t>자동차 연료별 (백만대)</t>
  </si>
  <si>
    <t>휘발유</t>
  </si>
  <si>
    <t>경유</t>
  </si>
  <si>
    <t>전기자동차</t>
  </si>
  <si>
    <t>수소자동차</t>
  </si>
  <si>
    <t>기타</t>
  </si>
  <si>
    <t>에너지 수요</t>
  </si>
  <si>
    <t>신재생∙기타</t>
  </si>
  <si>
    <t>수송 수단별 에너지수요</t>
    <phoneticPr fontId="54" type="noConversion"/>
  </si>
  <si>
    <t>도로</t>
    <phoneticPr fontId="54" type="noConversion"/>
  </si>
  <si>
    <t>철도</t>
    <phoneticPr fontId="54" type="noConversion"/>
  </si>
  <si>
    <t>항공</t>
    <phoneticPr fontId="54" type="noConversion"/>
  </si>
  <si>
    <t>해운</t>
    <phoneticPr fontId="54" type="noConversion"/>
  </si>
  <si>
    <t>주) 비사업용 자동차는 자가용과 관용의 합계
   항공은 자국적 항공기의 국내 및 국제 수송의 합계</t>
  </si>
  <si>
    <r>
      <t xml:space="preserve">가정 부문 주요 지표 및 에너지 수요 </t>
    </r>
    <r>
      <rPr>
        <i/>
        <sz val="10"/>
        <color theme="1"/>
        <rFont val="맑은 고딕"/>
        <family val="3"/>
        <charset val="129"/>
      </rPr>
      <t>- 기준 시나리오</t>
    </r>
  </si>
  <si>
    <t>주요지표</t>
    <phoneticPr fontId="54" type="noConversion"/>
  </si>
  <si>
    <t>인구 (백만명)</t>
  </si>
  <si>
    <t>가구 (백만가구)</t>
  </si>
  <si>
    <t>형태별 주택(백만호)</t>
    <phoneticPr fontId="54" type="noConversion"/>
  </si>
  <si>
    <t>단독</t>
    <phoneticPr fontId="54" type="noConversion"/>
  </si>
  <si>
    <t>아파트</t>
    <phoneticPr fontId="54" type="noConversion"/>
  </si>
  <si>
    <t>공동주택</t>
    <phoneticPr fontId="54" type="noConversion"/>
  </si>
  <si>
    <r>
      <t>평균 주거 면적(m</t>
    </r>
    <r>
      <rPr>
        <sz val="7"/>
        <color theme="1"/>
        <rFont val="HY견고딕"/>
        <family val="1"/>
        <charset val="129"/>
      </rPr>
      <t>²</t>
    </r>
    <r>
      <rPr>
        <sz val="7"/>
        <color theme="1"/>
        <rFont val="맑은 고딕"/>
        <family val="3"/>
        <charset val="129"/>
      </rPr>
      <t>)</t>
    </r>
  </si>
  <si>
    <t>에너지 지표</t>
    <phoneticPr fontId="54" type="noConversion"/>
  </si>
  <si>
    <t>주택당 에너지수요(toe/천원)</t>
  </si>
  <si>
    <t>면적당 에너지수요(toe/100m²)</t>
    <phoneticPr fontId="54" type="noConversion"/>
  </si>
  <si>
    <t>가구당 에너지수요(toe/가구)</t>
  </si>
  <si>
    <t>인구당 전기수요(MWh/명)</t>
  </si>
  <si>
    <t>도시가스</t>
  </si>
  <si>
    <t>지역난방</t>
    <phoneticPr fontId="54" type="noConversion"/>
  </si>
  <si>
    <t>용도별 에너지 수요</t>
    <phoneticPr fontId="54" type="noConversion"/>
  </si>
  <si>
    <t>난방/온수</t>
    <phoneticPr fontId="54" type="noConversion"/>
  </si>
  <si>
    <t>취사</t>
    <phoneticPr fontId="54" type="noConversion"/>
  </si>
  <si>
    <t>냉방</t>
    <phoneticPr fontId="54" type="noConversion"/>
  </si>
  <si>
    <t>조명</t>
    <phoneticPr fontId="54" type="noConversion"/>
  </si>
  <si>
    <t>기타 가전기기</t>
    <phoneticPr fontId="54" type="noConversion"/>
  </si>
  <si>
    <t>주) 단독주택은 건물에 대한 소유권은 하나인 주택으로 다중주택이나 다가구주택은 여러 세대가 함께 거주하는 주택이지만 세대별로 소유권이 구분되지 않기 때문에 단독주택으로 
   분류. 공동주택은 집합 건물로써 세대별로 소유권 이전 등기가 가능한 주택.
   소득은 가구당 소득을 의미
   용도별 에너지수요는 기본 설비와 보조 기기의 에너지수요</t>
  </si>
  <si>
    <r>
      <t xml:space="preserve">서비스 부문 주요 지표 및 에너지 수요 - </t>
    </r>
    <r>
      <rPr>
        <i/>
        <sz val="10"/>
        <color theme="1"/>
        <rFont val="맑은 고딕"/>
        <family val="3"/>
        <charset val="129"/>
      </rPr>
      <t>기준 시나리오</t>
    </r>
  </si>
  <si>
    <t>주요 업종별 산출액 (조원)</t>
  </si>
  <si>
    <t>도소매</t>
  </si>
  <si>
    <t>숙박음식</t>
  </si>
  <si>
    <t>운수보관</t>
  </si>
  <si>
    <t>정보통신</t>
  </si>
  <si>
    <t>공공행정및국방</t>
  </si>
  <si>
    <t>교육서비스</t>
  </si>
  <si>
    <t>의료복지</t>
  </si>
  <si>
    <t>예술,스포츠,레저</t>
  </si>
  <si>
    <t>기타서비스</t>
  </si>
  <si>
    <t>석유</t>
    <phoneticPr fontId="54" type="noConversion"/>
  </si>
  <si>
    <t>도시가스</t>
    <phoneticPr fontId="54" type="noConversion"/>
  </si>
  <si>
    <t>부문별 에너지 수요</t>
    <phoneticPr fontId="54" type="noConversion"/>
  </si>
  <si>
    <t>상업 서비스</t>
  </si>
  <si>
    <t>공공 서비스</t>
  </si>
  <si>
    <t>Gasoline</t>
    <phoneticPr fontId="54" type="noConversion"/>
  </si>
  <si>
    <t>Diesel</t>
    <phoneticPr fontId="54" type="noConversion"/>
  </si>
  <si>
    <t>Heavy oil</t>
    <phoneticPr fontId="54" type="noConversion"/>
  </si>
  <si>
    <t>Jet fuel</t>
    <phoneticPr fontId="54" type="noConversion"/>
  </si>
  <si>
    <t>Butane</t>
    <phoneticPr fontId="54" type="noConversion"/>
  </si>
  <si>
    <t>Other petroluem products</t>
    <phoneticPr fontId="54" type="noConversion"/>
  </si>
  <si>
    <t>City gas</t>
    <phoneticPr fontId="54" type="noConversion"/>
  </si>
  <si>
    <t>Renewables and others</t>
    <phoneticPr fontId="34" type="noConversion"/>
  </si>
  <si>
    <t>unit: M TOE</t>
    <phoneticPr fontId="34" type="noConversion"/>
  </si>
  <si>
    <r>
      <t xml:space="preserve">최종 소비 부문별∙원별 수요 </t>
    </r>
    <r>
      <rPr>
        <i/>
        <sz val="10"/>
        <color theme="1"/>
        <rFont val="맑은 고딕"/>
        <family val="3"/>
        <charset val="129"/>
      </rPr>
      <t>- 기준 시나리오</t>
    </r>
  </si>
  <si>
    <t>산업</t>
  </si>
  <si>
    <t>열에너지</t>
  </si>
  <si>
    <t>수송</t>
  </si>
  <si>
    <t>가정</t>
  </si>
  <si>
    <t>서비스 (상업, 공공, 기타)</t>
  </si>
  <si>
    <t>chemicals 20</t>
    <phoneticPr fontId="34" type="noConversion"/>
  </si>
  <si>
    <t>비철금속</t>
  </si>
  <si>
    <t>비철금속</t>
    <phoneticPr fontId="34" type="noConversion"/>
  </si>
  <si>
    <t>조립금속</t>
    <phoneticPr fontId="34" type="noConversion"/>
  </si>
  <si>
    <t>기타제조</t>
  </si>
  <si>
    <t>가스제조</t>
  </si>
  <si>
    <t>건설업</t>
  </si>
  <si>
    <t>원료탄</t>
  </si>
  <si>
    <t>Imports</t>
  </si>
  <si>
    <t>Exports</t>
  </si>
  <si>
    <t>ENERGY BALANCE</t>
  </si>
  <si>
    <t>국내무연탄</t>
  </si>
  <si>
    <t>수입무연탄</t>
  </si>
  <si>
    <t>기타유연탄</t>
  </si>
  <si>
    <t>아역청탄</t>
  </si>
  <si>
    <t>갈탄</t>
  </si>
  <si>
    <t>토탄</t>
  </si>
  <si>
    <t>고형연료</t>
  </si>
  <si>
    <t>코크스</t>
  </si>
  <si>
    <t>콜타르</t>
  </si>
  <si>
    <t>코크스로가스</t>
  </si>
  <si>
    <t>고로가스</t>
  </si>
  <si>
    <t>기타석탄가스</t>
  </si>
  <si>
    <t>천연가스</t>
  </si>
  <si>
    <t>원유</t>
  </si>
  <si>
    <t>정제원료</t>
  </si>
  <si>
    <t>첨가물</t>
  </si>
  <si>
    <t>기타탄화수소</t>
  </si>
  <si>
    <t>정제가스</t>
  </si>
  <si>
    <t>프로판</t>
  </si>
  <si>
    <t>부탄</t>
  </si>
  <si>
    <t>항공휘발유</t>
  </si>
  <si>
    <t>휘발유형항공유</t>
  </si>
  <si>
    <t>등유형항공유</t>
  </si>
  <si>
    <t>등유</t>
  </si>
  <si>
    <t>B-A</t>
  </si>
  <si>
    <t>B-B</t>
  </si>
  <si>
    <t>B-C</t>
  </si>
  <si>
    <t>납사</t>
  </si>
  <si>
    <t>용제</t>
  </si>
  <si>
    <t>윤활유</t>
  </si>
  <si>
    <t>아스팔트</t>
  </si>
  <si>
    <t>파라핀왁스</t>
  </si>
  <si>
    <t>석유코크</t>
  </si>
  <si>
    <t>기타석유제품</t>
  </si>
  <si>
    <t>산업폐기물</t>
  </si>
  <si>
    <t>도시폐기물_재생</t>
  </si>
  <si>
    <t>도시폐기물_비재생</t>
  </si>
  <si>
    <t>고형바이오매스</t>
  </si>
  <si>
    <t>바이오가스</t>
  </si>
  <si>
    <t>매립지가스</t>
  </si>
  <si>
    <t>바이오휘발유</t>
  </si>
  <si>
    <t>바이오경유</t>
  </si>
  <si>
    <t>기타바이오연료</t>
  </si>
  <si>
    <t>목탄</t>
  </si>
  <si>
    <t>원자력</t>
  </si>
  <si>
    <t>수력</t>
  </si>
  <si>
    <t>지열</t>
  </si>
  <si>
    <t>태양광</t>
  </si>
  <si>
    <t>태양열</t>
  </si>
  <si>
    <t>해양</t>
  </si>
  <si>
    <t>풍력</t>
  </si>
  <si>
    <t>기타에너지원</t>
  </si>
  <si>
    <t>열</t>
  </si>
  <si>
    <t>총에너지</t>
  </si>
  <si>
    <t>메모: 신재생</t>
  </si>
  <si>
    <t>Domestic-anthracite</t>
  </si>
  <si>
    <t>Imported-anthracite</t>
  </si>
  <si>
    <t>Coking coal</t>
  </si>
  <si>
    <t>Other bituminous</t>
  </si>
  <si>
    <t>Sub-bituminous</t>
  </si>
  <si>
    <t>Lignite/Brown coal</t>
  </si>
  <si>
    <t>Peat</t>
  </si>
  <si>
    <t>Patent Fuel</t>
  </si>
  <si>
    <t>Coke Oven Coke</t>
  </si>
  <si>
    <t>Coal Tar</t>
  </si>
  <si>
    <t>Coke Oven Gas</t>
  </si>
  <si>
    <t>Blast Furnace Gas</t>
  </si>
  <si>
    <t>Other Recovered Gas</t>
  </si>
  <si>
    <t>Natural Gas</t>
  </si>
  <si>
    <t>City Gas</t>
  </si>
  <si>
    <t>Crude oil</t>
  </si>
  <si>
    <t>Refinery feedstocks</t>
  </si>
  <si>
    <t>Additives/blending components</t>
  </si>
  <si>
    <t>Other hydrocarbons</t>
  </si>
  <si>
    <t>Refinery gas</t>
  </si>
  <si>
    <t>Propane</t>
  </si>
  <si>
    <t>Butane</t>
  </si>
  <si>
    <t>Motor gasoline</t>
  </si>
  <si>
    <t>Aviation gasoline</t>
  </si>
  <si>
    <t>Gasoline type jet fuel</t>
  </si>
  <si>
    <t>Kerosene type jet fuel</t>
  </si>
  <si>
    <t>Kerosene</t>
  </si>
  <si>
    <t>Gas/diesel oil excl.biofuels</t>
  </si>
  <si>
    <t>Naphtha</t>
  </si>
  <si>
    <t>White spirit &amp; SBP</t>
  </si>
  <si>
    <t>Lubricants</t>
  </si>
  <si>
    <t>Bitumen</t>
  </si>
  <si>
    <t>Paraffin waxes</t>
  </si>
  <si>
    <t>Petroleum coke</t>
  </si>
  <si>
    <t>Other oil products</t>
  </si>
  <si>
    <t>Industrial waste</t>
  </si>
  <si>
    <t>Municipal waste (renewable)</t>
  </si>
  <si>
    <t>Municipal waste (non-renewable)</t>
  </si>
  <si>
    <t>Primary solid biomass</t>
  </si>
  <si>
    <t>Biogases</t>
  </si>
  <si>
    <t>LFG</t>
  </si>
  <si>
    <t>Biogasoline</t>
  </si>
  <si>
    <t>Biodiesels</t>
  </si>
  <si>
    <t>Other ligquid biofuels</t>
  </si>
  <si>
    <t>Charcoal</t>
  </si>
  <si>
    <t>Nuclear</t>
  </si>
  <si>
    <t>Hydro</t>
  </si>
  <si>
    <t>Geothermal</t>
  </si>
  <si>
    <t>Solar photovoltaics</t>
  </si>
  <si>
    <t>Solar thermal</t>
  </si>
  <si>
    <t>Tide, wave and ocean</t>
  </si>
  <si>
    <t>Wind</t>
  </si>
  <si>
    <t>Other sources</t>
  </si>
  <si>
    <t>Electricity</t>
  </si>
  <si>
    <t>Heat</t>
  </si>
  <si>
    <t>Total of all energy sources</t>
  </si>
  <si>
    <t>Memo: Renewables</t>
  </si>
  <si>
    <t>국내생산</t>
  </si>
  <si>
    <t>Production</t>
  </si>
  <si>
    <t>수입</t>
  </si>
  <si>
    <t>수출</t>
  </si>
  <si>
    <t>국제해운벙커링</t>
  </si>
  <si>
    <t>International Marine Bunkers</t>
  </si>
  <si>
    <t>국제항공벙커링</t>
  </si>
  <si>
    <t>International Aviation Bunkers</t>
  </si>
  <si>
    <t>재고변화</t>
  </si>
  <si>
    <t>Stocks Changes</t>
  </si>
  <si>
    <t>일차에너지공급</t>
  </si>
  <si>
    <t>Total Primary Energy Supply</t>
  </si>
  <si>
    <t>제품이동</t>
  </si>
  <si>
    <t>Transfers</t>
  </si>
  <si>
    <t>통계오차</t>
  </si>
  <si>
    <t>Statistical Differences</t>
  </si>
  <si>
    <t>일차에너지소비</t>
  </si>
  <si>
    <t>Total Primary Energy Consumption</t>
  </si>
  <si>
    <t>전환공정</t>
  </si>
  <si>
    <t>Transformation Processes</t>
  </si>
  <si>
    <t>발전전용</t>
  </si>
  <si>
    <t>Electricity Plants (transf.)</t>
  </si>
  <si>
    <t>발전전용_사업</t>
  </si>
  <si>
    <t>Main activity producer electricity plants (transf.)</t>
  </si>
  <si>
    <t>발전전용_자가</t>
  </si>
  <si>
    <t>Autoproducer electricity plants (transf.)</t>
  </si>
  <si>
    <t>열병합</t>
  </si>
  <si>
    <t>CHP Plants (transf.)</t>
  </si>
  <si>
    <t>열병합_사업</t>
  </si>
  <si>
    <t>Main activity producer CHP plants (transf.)</t>
  </si>
  <si>
    <t>열병합_자가</t>
  </si>
  <si>
    <t>Autoproducer CHP plants (transf.)</t>
  </si>
  <si>
    <t>열전용</t>
  </si>
  <si>
    <t>Heat Plants (transf.)</t>
  </si>
  <si>
    <t>열전용_사업</t>
  </si>
  <si>
    <t>Main activity producer heat plants (transf.)</t>
  </si>
  <si>
    <t>열전용_자가</t>
  </si>
  <si>
    <t>Autoproducer heat plants (transf.)</t>
  </si>
  <si>
    <t>화학반응열</t>
  </si>
  <si>
    <t>Chemical Heat for Electricity Production (transf.)</t>
  </si>
  <si>
    <t>코크스로</t>
  </si>
  <si>
    <t>Coke Ovens (transf.)</t>
  </si>
  <si>
    <t>고로</t>
  </si>
  <si>
    <t>Blast Furnace (transf.)</t>
  </si>
  <si>
    <t>연탄제조</t>
  </si>
  <si>
    <t>Patent Fuel Plants (transf.)</t>
  </si>
  <si>
    <t>석유정제</t>
  </si>
  <si>
    <t>석유화학</t>
  </si>
  <si>
    <t>Petrochemical Plants (transf.)</t>
  </si>
  <si>
    <t>Gas Manufacturing (transf.)</t>
  </si>
  <si>
    <t>석탄합성가스제조</t>
  </si>
  <si>
    <t>Coal-to-Gas plants (transf.)</t>
  </si>
  <si>
    <t>기타전환</t>
  </si>
  <si>
    <t>Non-specified Transformation (transf.)</t>
  </si>
  <si>
    <t>에너지산업자체소비</t>
  </si>
  <si>
    <t>Energy Industry Own Use</t>
  </si>
  <si>
    <t>석탄광업</t>
  </si>
  <si>
    <t>Coal Mining (energy)</t>
  </si>
  <si>
    <t>Oil &amp; Gas Extraction (energy)</t>
  </si>
  <si>
    <t>발전및열생산_자체소비</t>
  </si>
  <si>
    <t>Electricity, CHP and heat plants (energy)</t>
  </si>
  <si>
    <t>양수투입</t>
  </si>
  <si>
    <t>Used for Pumped Storage (energy)</t>
  </si>
  <si>
    <t>코크스로_자체소비</t>
  </si>
  <si>
    <t>Coke Ovens (energy)</t>
  </si>
  <si>
    <t>고로_자체소비</t>
  </si>
  <si>
    <t>Blast Furnace (energy)</t>
  </si>
  <si>
    <t>연탄제조_자체소비</t>
  </si>
  <si>
    <t>Patent Fuel Plants (energy)</t>
  </si>
  <si>
    <t>석유정제_자체소비</t>
  </si>
  <si>
    <t>Oil Refinery (energy)</t>
  </si>
  <si>
    <t>가스제조_자체소비</t>
  </si>
  <si>
    <t>Gas Manufacturing (energy)</t>
  </si>
  <si>
    <t>석탄합성가스제조_자체소비</t>
  </si>
  <si>
    <t>Coal-to-Gas plants (energy)</t>
  </si>
  <si>
    <t>기타전환_자체소비</t>
  </si>
  <si>
    <t>Non-specified Energy Industry (energy)</t>
  </si>
  <si>
    <t>손실</t>
  </si>
  <si>
    <t>Losses</t>
  </si>
  <si>
    <t>최종소비</t>
  </si>
  <si>
    <t>Total Final Consumption</t>
  </si>
  <si>
    <t>최종에너지소비</t>
  </si>
  <si>
    <t>Final Energy Consumption</t>
  </si>
  <si>
    <t>Industry</t>
  </si>
  <si>
    <t>농림업</t>
  </si>
  <si>
    <t>Agriculture/Forestry</t>
  </si>
  <si>
    <t>어업</t>
  </si>
  <si>
    <t>Fishing</t>
  </si>
  <si>
    <t>광업(석탄광업제외)</t>
  </si>
  <si>
    <t>Mining and Quarrying</t>
  </si>
  <si>
    <t>제조업</t>
  </si>
  <si>
    <t>Manufacturing</t>
  </si>
  <si>
    <t>식품및담배</t>
  </si>
  <si>
    <t>Food and Tobacco</t>
  </si>
  <si>
    <t>섬유및가죽</t>
  </si>
  <si>
    <t>Textile and Leather</t>
  </si>
  <si>
    <t>목재및나무제품</t>
  </si>
  <si>
    <t>Wood and Wood Products</t>
  </si>
  <si>
    <t>제지및인쇄</t>
  </si>
  <si>
    <t>Paper, Pulp and Print</t>
  </si>
  <si>
    <t>화학및석유화학</t>
  </si>
  <si>
    <t>Chemical and Petrochemical</t>
  </si>
  <si>
    <t>비금속광물</t>
  </si>
  <si>
    <t>Non-metallic Minerals</t>
  </si>
  <si>
    <t>철강</t>
  </si>
  <si>
    <t>Iron and Steel</t>
  </si>
  <si>
    <t>Non-ferrous Metals</t>
  </si>
  <si>
    <t>기계류</t>
  </si>
  <si>
    <t>Machinery</t>
  </si>
  <si>
    <t>수송장비</t>
  </si>
  <si>
    <t>Transport Equipment</t>
  </si>
  <si>
    <t>Other Manufacturing</t>
  </si>
  <si>
    <t>Construction</t>
  </si>
  <si>
    <t>Transport</t>
  </si>
  <si>
    <t>철도</t>
  </si>
  <si>
    <t>Rail</t>
  </si>
  <si>
    <t>도로</t>
  </si>
  <si>
    <t>Road</t>
  </si>
  <si>
    <t>국내해운</t>
  </si>
  <si>
    <t>Domestic Navigation</t>
  </si>
  <si>
    <t>국내항공</t>
  </si>
  <si>
    <t>Domestic Aviation</t>
  </si>
  <si>
    <t>Residential</t>
  </si>
  <si>
    <t>상업</t>
  </si>
  <si>
    <t>Commercial</t>
  </si>
  <si>
    <t>공공</t>
  </si>
  <si>
    <t>Public Services</t>
  </si>
  <si>
    <t>최종비에너지소비</t>
  </si>
  <si>
    <t>Final Non-Energy Consumption</t>
  </si>
  <si>
    <t>비에너지_산업및에너지</t>
  </si>
  <si>
    <t>Non-Energy Use in Industry &amp; Energy</t>
  </si>
  <si>
    <t>비에너지_수송</t>
  </si>
  <si>
    <t>Non-Energy Use in Transport</t>
  </si>
  <si>
    <t>비에너지_가정</t>
  </si>
  <si>
    <t>Non-Energy Use in Residential</t>
  </si>
  <si>
    <t>비에너지_상업</t>
  </si>
  <si>
    <t>Non-Energy Use in Commercial</t>
  </si>
  <si>
    <t>비에너지_공공</t>
  </si>
  <si>
    <t>Non-Energy Use in Public Service</t>
  </si>
  <si>
    <t>메모: 석유화학원료</t>
  </si>
  <si>
    <t>of which in Petrochemical Feedstock</t>
  </si>
  <si>
    <t>전기생산 (GWh)</t>
  </si>
  <si>
    <t>Electricity Output</t>
  </si>
  <si>
    <t>발전전용발전_사업</t>
  </si>
  <si>
    <t>Main activity producer electricity plants</t>
  </si>
  <si>
    <t>발전전용발전_자가</t>
  </si>
  <si>
    <t>Autoproducer electricity plants</t>
  </si>
  <si>
    <t>열병합발전_사업</t>
  </si>
  <si>
    <t>Main activity producer CHP plants</t>
  </si>
  <si>
    <t>열병합발전_자가</t>
  </si>
  <si>
    <t>Autoproducer CHP plants</t>
  </si>
  <si>
    <t>기타발전</t>
  </si>
  <si>
    <t>Other electricity output</t>
  </si>
  <si>
    <t>열생산 (TJ)</t>
  </si>
  <si>
    <t>Heat Output</t>
  </si>
  <si>
    <t>열병합열생산_사업</t>
  </si>
  <si>
    <t>열병합열생산_자가</t>
  </si>
  <si>
    <t>열전용열생산_사업</t>
  </si>
  <si>
    <t>Main activity producer heat plants</t>
  </si>
  <si>
    <t>열전용열생산_자가</t>
  </si>
  <si>
    <t>Autoproducer heat plants</t>
  </si>
  <si>
    <t>기타열생산</t>
  </si>
  <si>
    <t>Other heat output</t>
  </si>
  <si>
    <t>(UNIT : 1,000 toe, Gross)</t>
  </si>
  <si>
    <t>Oil Refineries (transf.)</t>
  </si>
  <si>
    <t>http://www.kesis.net/FileDownloadAction.do?file=/admin/admin_RegList.jsp/20210706/976071625505008233_01.xlsx&amp;oldFile=BAL_EXTEND_(1990~2019).xlsx</t>
    <phoneticPr fontId="34" type="noConversion"/>
  </si>
  <si>
    <t>BAU Industrial Fuel Use</t>
    <phoneticPr fontId="34" type="noConversion"/>
  </si>
  <si>
    <t>EPS Industry Category</t>
  </si>
  <si>
    <t>electricity</t>
  </si>
  <si>
    <t>coal</t>
  </si>
  <si>
    <t>natural gas</t>
  </si>
  <si>
    <t>biomass</t>
  </si>
  <si>
    <t>petroleum-diesel</t>
  </si>
  <si>
    <t>heat</t>
  </si>
  <si>
    <t>crude oil</t>
  </si>
  <si>
    <t>heavy or residual oil</t>
  </si>
  <si>
    <t>LPG propane or butane</t>
  </si>
  <si>
    <t>hydrogen</t>
  </si>
  <si>
    <t>COAL</t>
    <phoneticPr fontId="34" type="noConversion"/>
  </si>
  <si>
    <t>NATURAL GAS</t>
    <phoneticPr fontId="34" type="noConversion"/>
  </si>
  <si>
    <t>BIOMASS</t>
    <phoneticPr fontId="34" type="noConversion"/>
  </si>
  <si>
    <t>Industry Others Total</t>
    <phoneticPr fontId="34" type="noConversion"/>
  </si>
  <si>
    <t>Feedstock</t>
    <phoneticPr fontId="34" type="noConversion"/>
  </si>
  <si>
    <t>Crude Oil</t>
    <phoneticPr fontId="34" type="noConversion"/>
  </si>
  <si>
    <t>N/A</t>
  </si>
  <si>
    <t>N/A</t>
    <phoneticPr fontId="34" type="noConversion"/>
  </si>
  <si>
    <t>Petroleum-diesel</t>
    <phoneticPr fontId="34" type="noConversion"/>
  </si>
  <si>
    <t>Heat</t>
    <phoneticPr fontId="34" type="noConversion"/>
  </si>
  <si>
    <t>Heavy or Residual Oil</t>
    <phoneticPr fontId="34" type="noConversion"/>
  </si>
  <si>
    <t>LPG Propane or butane</t>
    <phoneticPr fontId="34" type="noConversion"/>
  </si>
  <si>
    <t>Others</t>
    <phoneticPr fontId="34" type="noConversion"/>
  </si>
  <si>
    <t>unit: BTU</t>
    <phoneticPr fontId="34" type="noConversion"/>
  </si>
  <si>
    <t>Renewables - on-site generation</t>
    <phoneticPr fontId="34" type="noConversion"/>
  </si>
  <si>
    <t>추정값 구하기 위한 참고셀</t>
    <phoneticPr fontId="34" type="noConversion"/>
  </si>
  <si>
    <t>석유화학</t>
    <phoneticPr fontId="34" type="noConversion"/>
  </si>
  <si>
    <t>기타</t>
    <phoneticPr fontId="34" type="noConversion"/>
  </si>
  <si>
    <t>petroleum-diesel</t>
    <phoneticPr fontId="34" type="noConversion"/>
  </si>
  <si>
    <t>unit: 1,000 TOE</t>
    <phoneticPr fontId="34" type="noConversion"/>
  </si>
  <si>
    <t>unit: %</t>
    <phoneticPr fontId="34" type="noConversion"/>
  </si>
  <si>
    <t>CAGR(2020-2050)</t>
    <phoneticPr fontId="34" type="noConversion"/>
  </si>
  <si>
    <t>DT_337_2019_H1017</t>
  </si>
  <si>
    <t>○ 출처</t>
  </si>
  <si>
    <t>한국에너지공단,「에너지사용및온실가스배출실태조사」</t>
  </si>
  <si>
    <t>○ 자료다운일자</t>
  </si>
  <si>
    <t>2021.09.06 19:25</t>
  </si>
  <si>
    <t>○ 통계표URL</t>
  </si>
  <si>
    <t>https://kosis.kr/statHtml/statHtml.do?orgId=337&amp;tblId=DT_337_2019_H1017&amp;conn_path=I3</t>
  </si>
  <si>
    <t/>
  </si>
  <si>
    <t>○ 단위</t>
  </si>
  <si>
    <t>천toe</t>
  </si>
  <si>
    <t>에너지원별(1)</t>
  </si>
  <si>
    <t>에너지원별(2)</t>
  </si>
  <si>
    <t>2019</t>
  </si>
  <si>
    <t>유리및유리제품제조업</t>
  </si>
  <si>
    <t>내화,비내화요업제품제조업</t>
  </si>
  <si>
    <t>시멘트,석회,플라스터및그제품제조업</t>
  </si>
  <si>
    <t>시멘트제조업</t>
  </si>
  <si>
    <t>기타비금속광물제품제조업</t>
  </si>
  <si>
    <t>합계</t>
  </si>
  <si>
    <t>소계</t>
  </si>
  <si>
    <t>석탄류</t>
  </si>
  <si>
    <t>연탄</t>
  </si>
  <si>
    <t>유연탄-연료</t>
  </si>
  <si>
    <t>유연탄-원료</t>
  </si>
  <si>
    <t>석탄코크스</t>
  </si>
  <si>
    <t>기타석탄</t>
  </si>
  <si>
    <t>석유류</t>
  </si>
  <si>
    <t>실내등유</t>
  </si>
  <si>
    <t>경질중유</t>
  </si>
  <si>
    <t>중유</t>
  </si>
  <si>
    <t>중질중유</t>
  </si>
  <si>
    <t>기타석유</t>
  </si>
  <si>
    <t>기타연료</t>
  </si>
  <si>
    <t>전력</t>
  </si>
  <si>
    <t>기초화학물질제조업</t>
  </si>
  <si>
    <t>합성고무및플라스틱물질제조업</t>
  </si>
  <si>
    <t>비료,농약및살균,살충제제조업</t>
  </si>
  <si>
    <t>기타화학제품제조업</t>
  </si>
  <si>
    <t>화학섬유제조업</t>
  </si>
  <si>
    <t>기초의약물질및생물학적제제제조업</t>
  </si>
  <si>
    <t>의약품제조업</t>
  </si>
  <si>
    <t>의료용품및기타의약관련제품제조업</t>
  </si>
  <si>
    <t>고무제품제조업</t>
  </si>
  <si>
    <t>플라스틱제품제조업</t>
  </si>
  <si>
    <t>2021.09.07 08:55</t>
  </si>
  <si>
    <t>Petrochemicals Total</t>
    <phoneticPr fontId="34" type="noConversion"/>
  </si>
  <si>
    <t>Non-ferrous Metals Total</t>
    <phoneticPr fontId="34" type="noConversion"/>
  </si>
  <si>
    <t>2021.09.07 10:02</t>
  </si>
  <si>
    <t>1차비철금속제조업</t>
  </si>
  <si>
    <t>금속주조업</t>
  </si>
  <si>
    <t>구조용금속제품,탱크및증기발생기제조업</t>
  </si>
  <si>
    <t>무기및총포탄제조업</t>
  </si>
  <si>
    <t>기타금속가공제품제조업</t>
  </si>
  <si>
    <t>반도체제조업</t>
  </si>
  <si>
    <t>전자부품제조업</t>
  </si>
  <si>
    <t>컴퓨터및주변장치제조업</t>
  </si>
  <si>
    <t>통신및방송장비제조업</t>
  </si>
  <si>
    <t>영상및음향기기제조업</t>
  </si>
  <si>
    <t>마그네틱및광학매체제조업</t>
  </si>
  <si>
    <t>의료용기기제조업</t>
  </si>
  <si>
    <t>측정,시험,항해,제어및기타정밀기기제조업;&lt;br&gt;광학기기제외</t>
  </si>
  <si>
    <t>사진장비및광학기기제조업</t>
  </si>
  <si>
    <t>시계및시계부품제조업</t>
  </si>
  <si>
    <t>전동기,발전기및전기변환공급제어장치제조업</t>
  </si>
  <si>
    <t>일차전지및축전지제조업</t>
  </si>
  <si>
    <t>절연선및케이블제조업</t>
  </si>
  <si>
    <t>전구및조명장치제조업</t>
  </si>
  <si>
    <t>가정용기기제조업</t>
  </si>
  <si>
    <t>기타전기장비제조업</t>
  </si>
  <si>
    <t>일반목적용기계제조업</t>
  </si>
  <si>
    <t>특수목적용기계제조업</t>
  </si>
  <si>
    <t>자동차용엔진및자동차제조업</t>
  </si>
  <si>
    <t>자동차차체및트레일러제조업</t>
  </si>
  <si>
    <t>자동차신품부품제조업</t>
  </si>
  <si>
    <t>자동차재제조부품제조업</t>
  </si>
  <si>
    <t>선박및보트건조업</t>
  </si>
  <si>
    <t>철도장비제조업</t>
  </si>
  <si>
    <t>항공기,우주선및부품제조업</t>
  </si>
  <si>
    <t>그외기타운송장비제조업</t>
  </si>
  <si>
    <t>2021.09.07 16:39</t>
  </si>
  <si>
    <r>
      <t xml:space="preserve">가스 공급 및 수요 </t>
    </r>
    <r>
      <rPr>
        <i/>
        <sz val="10"/>
        <color theme="1"/>
        <rFont val="맑은 고딕"/>
        <family val="3"/>
        <charset val="129"/>
      </rPr>
      <t>- 기준 시나리오</t>
    </r>
  </si>
  <si>
    <t>총공급</t>
  </si>
  <si>
    <t>전환 부문*</t>
  </si>
  <si>
    <t>최종소비 부문</t>
  </si>
  <si>
    <t>제품별 소비</t>
  </si>
  <si>
    <t>용도별 소비</t>
  </si>
  <si>
    <t>발전용</t>
    <phoneticPr fontId="54" type="noConversion"/>
  </si>
  <si>
    <t>지역난방</t>
    <phoneticPr fontId="54" type="noConversion"/>
  </si>
  <si>
    <t>수송</t>
    <phoneticPr fontId="54" type="noConversion"/>
  </si>
  <si>
    <t>가정</t>
    <phoneticPr fontId="54" type="noConversion"/>
  </si>
  <si>
    <t>서비스</t>
  </si>
  <si>
    <t>YoY Growth Rate(%)</t>
    <phoneticPr fontId="34" type="noConversion"/>
  </si>
  <si>
    <r>
      <t xml:space="preserve">석탄 공급 및 수요 </t>
    </r>
    <r>
      <rPr>
        <i/>
        <sz val="10"/>
        <color theme="1"/>
        <rFont val="맑은 고딕"/>
        <family val="3"/>
        <charset val="129"/>
      </rPr>
      <t>- 기준 시나리오</t>
    </r>
  </si>
  <si>
    <t>총공급</t>
    <phoneticPr fontId="54" type="noConversion"/>
  </si>
  <si>
    <t>전환부문</t>
    <phoneticPr fontId="54" type="noConversion"/>
  </si>
  <si>
    <t>최종소비부문</t>
    <phoneticPr fontId="54" type="noConversion"/>
  </si>
  <si>
    <t>제품별 석탄 수요</t>
    <phoneticPr fontId="54" type="noConversion"/>
  </si>
  <si>
    <t>국내탄</t>
    <phoneticPr fontId="54" type="noConversion"/>
  </si>
  <si>
    <t>수입무연탄</t>
    <phoneticPr fontId="54" type="noConversion"/>
  </si>
  <si>
    <t>연료용 유연탄</t>
    <phoneticPr fontId="54" type="noConversion"/>
  </si>
  <si>
    <t>원료용 유연탄</t>
    <phoneticPr fontId="54" type="noConversion"/>
  </si>
  <si>
    <t>용도별 석탄 수요</t>
    <phoneticPr fontId="54" type="noConversion"/>
  </si>
  <si>
    <t>코크스 제조 및 고로용</t>
    <phoneticPr fontId="54" type="noConversion"/>
  </si>
  <si>
    <t>킬른가열용</t>
    <phoneticPr fontId="54" type="noConversion"/>
  </si>
  <si>
    <t>기타 산업용</t>
    <phoneticPr fontId="54" type="noConversion"/>
  </si>
  <si>
    <t>연탄용</t>
    <phoneticPr fontId="54" type="noConversion"/>
  </si>
  <si>
    <r>
      <t xml:space="preserve">석유 공급 및 수요 </t>
    </r>
    <r>
      <rPr>
        <i/>
        <sz val="10"/>
        <color theme="1"/>
        <rFont val="맑은 고딕"/>
        <family val="3"/>
        <charset val="129"/>
      </rPr>
      <t>- 기준 시나리오</t>
    </r>
  </si>
  <si>
    <t>원유 수요*</t>
  </si>
  <si>
    <t>국제 벙커링</t>
    <phoneticPr fontId="54" type="noConversion"/>
  </si>
  <si>
    <t>전환</t>
    <phoneticPr fontId="54" type="noConversion"/>
  </si>
  <si>
    <t>최종소비</t>
    <phoneticPr fontId="54" type="noConversion"/>
  </si>
  <si>
    <t>제품별 석유 수요</t>
    <phoneticPr fontId="54" type="noConversion"/>
  </si>
  <si>
    <t>휘발유</t>
    <phoneticPr fontId="54" type="noConversion"/>
  </si>
  <si>
    <t>등유</t>
    <phoneticPr fontId="54" type="noConversion"/>
  </si>
  <si>
    <t>경유</t>
    <phoneticPr fontId="54" type="noConversion"/>
  </si>
  <si>
    <t>중유</t>
    <phoneticPr fontId="54" type="noConversion"/>
  </si>
  <si>
    <t>제트유</t>
    <phoneticPr fontId="54" type="noConversion"/>
  </si>
  <si>
    <t>프로판</t>
    <phoneticPr fontId="54" type="noConversion"/>
  </si>
  <si>
    <t>부탄</t>
    <phoneticPr fontId="54" type="noConversion"/>
  </si>
  <si>
    <t>납사</t>
    <phoneticPr fontId="54" type="noConversion"/>
  </si>
  <si>
    <t>기타 비에너지유</t>
    <phoneticPr fontId="54" type="noConversion"/>
  </si>
  <si>
    <t>용도별 석유 수요</t>
  </si>
  <si>
    <t>산업</t>
    <phoneticPr fontId="54" type="noConversion"/>
  </si>
  <si>
    <t>(연료)</t>
    <phoneticPr fontId="54" type="noConversion"/>
  </si>
  <si>
    <t>(원료)</t>
    <phoneticPr fontId="54" type="noConversion"/>
  </si>
  <si>
    <t>전환</t>
  </si>
  <si>
    <t>* 원유 수입 및 재고 변화를 포함한 총수요</t>
  </si>
  <si>
    <t>KEEI Long-term Energy Outlook (for BAU)</t>
    <phoneticPr fontId="34" type="noConversion"/>
  </si>
  <si>
    <t>KESIS Energy Balance (for historical values)</t>
    <phoneticPr fontId="34" type="noConversion"/>
  </si>
  <si>
    <t>KEA Energy Use Survey (for historical values)</t>
    <phoneticPr fontId="34" type="noConversion"/>
  </si>
  <si>
    <t>포함안됨</t>
    <phoneticPr fontId="34" type="noConversion"/>
  </si>
  <si>
    <t>산업&gt;기타</t>
    <phoneticPr fontId="34" type="noConversion"/>
  </si>
  <si>
    <t>에너지산업 자체소비&gt;석탄광업</t>
    <phoneticPr fontId="34" type="noConversion"/>
  </si>
  <si>
    <t>최종소비&gt;산업&gt;농림업, 어업</t>
    <phoneticPr fontId="34" type="noConversion"/>
  </si>
  <si>
    <t>최종소비&gt;산업&gt;광업(석탄광업제외)</t>
    <phoneticPr fontId="34" type="noConversion"/>
  </si>
  <si>
    <t>최종소비&gt;산업&gt;식품및담배</t>
    <phoneticPr fontId="34" type="noConversion"/>
  </si>
  <si>
    <t>최종소비&gt;산업&gt;섬유및가죽</t>
    <phoneticPr fontId="34" type="noConversion"/>
  </si>
  <si>
    <t>최종소비&gt;산업&gt;목재및나무제품</t>
    <phoneticPr fontId="34" type="noConversion"/>
  </si>
  <si>
    <t>최종소비&gt;산업&gt;제지및인쇄</t>
    <phoneticPr fontId="34" type="noConversion"/>
  </si>
  <si>
    <t>최종소비&gt;산업&gt;화학및석유화학</t>
    <phoneticPr fontId="34" type="noConversion"/>
  </si>
  <si>
    <t>최종소비&gt;산업&gt;비금속광물</t>
    <phoneticPr fontId="34" type="noConversion"/>
  </si>
  <si>
    <t>최종소비&gt;산업&gt;철강</t>
    <phoneticPr fontId="34" type="noConversion"/>
  </si>
  <si>
    <t>최종소비&gt;산업&gt;비철금속</t>
    <phoneticPr fontId="34" type="noConversion"/>
  </si>
  <si>
    <t>최종소비&gt;산업&gt;기계류</t>
    <phoneticPr fontId="34" type="noConversion"/>
  </si>
  <si>
    <t>최종소비&gt;산업&gt;수송장비</t>
    <phoneticPr fontId="34" type="noConversion"/>
  </si>
  <si>
    <t>최종소비&gt;산업&gt;기타제조</t>
    <phoneticPr fontId="34" type="noConversion"/>
  </si>
  <si>
    <t>최종소비&gt;산업&gt;건설업</t>
    <phoneticPr fontId="34" type="noConversion"/>
  </si>
  <si>
    <t>최종소비&gt;공공</t>
    <phoneticPr fontId="34" type="noConversion"/>
  </si>
  <si>
    <t>전환공정&gt;석유정제
에너지산업 자체소비&gt;석유정제</t>
    <phoneticPr fontId="34" type="noConversion"/>
  </si>
  <si>
    <t>전환공정&gt;가스제조
에너지산업 자체소비&gt;가스제조</t>
    <phoneticPr fontId="34" type="noConversion"/>
  </si>
  <si>
    <t>원유및천연가스채굴</t>
    <phoneticPr fontId="34" type="noConversion"/>
  </si>
  <si>
    <t>에너지산업 자체소비&gt;원유및천연가스채굴</t>
    <phoneticPr fontId="34" type="noConversion"/>
  </si>
  <si>
    <t>산업&gt;석유화학</t>
    <phoneticPr fontId="34" type="noConversion"/>
  </si>
  <si>
    <t>산업&gt;비철금속</t>
    <phoneticPr fontId="34" type="noConversion"/>
  </si>
  <si>
    <t>산업&gt;조립금속</t>
    <phoneticPr fontId="34" type="noConversion"/>
  </si>
  <si>
    <t>서비스&gt;공공</t>
    <phoneticPr fontId="34" type="noConversion"/>
  </si>
  <si>
    <t>산업&gt;철강</t>
    <phoneticPr fontId="34" type="noConversion"/>
  </si>
  <si>
    <t>2019 Industrial Fuel Use</t>
    <phoneticPr fontId="34" type="noConversion"/>
  </si>
  <si>
    <t xml:space="preserve">Conversion rate (1 MTOE =): </t>
    <phoneticPr fontId="34" type="noConversion"/>
  </si>
  <si>
    <t>Fuel Mapping</t>
    <phoneticPr fontId="34" type="noConversion"/>
  </si>
  <si>
    <t>EPS fuel category</t>
    <phoneticPr fontId="34" type="noConversion"/>
  </si>
  <si>
    <t>electricity</t>
    <phoneticPr fontId="34" type="noConversion"/>
  </si>
  <si>
    <t>coal</t>
    <phoneticPr fontId="34" type="noConversion"/>
  </si>
  <si>
    <t>natural gas</t>
    <phoneticPr fontId="34" type="noConversion"/>
  </si>
  <si>
    <t>biomass</t>
    <phoneticPr fontId="34" type="noConversion"/>
  </si>
  <si>
    <t>petroleum-diesel</t>
    <phoneticPr fontId="34" type="noConversion"/>
  </si>
  <si>
    <t>LPG-propane-butane</t>
    <phoneticPr fontId="34" type="noConversion"/>
  </si>
  <si>
    <t>hydrogen</t>
    <phoneticPr fontId="34" type="noConversion"/>
  </si>
  <si>
    <t>crude oil</t>
    <phoneticPr fontId="34" type="noConversion"/>
  </si>
  <si>
    <t>heat</t>
    <phoneticPr fontId="34" type="noConversion"/>
  </si>
  <si>
    <t>heavy-or-residual oil</t>
    <phoneticPr fontId="34" type="noConversion"/>
  </si>
  <si>
    <t>Note</t>
    <phoneticPr fontId="34" type="noConversion"/>
  </si>
  <si>
    <t>For further splits</t>
    <phoneticPr fontId="34" type="noConversion"/>
  </si>
  <si>
    <t>전망치 부재로 2019년 소비량에 KEEI 석탄 공급 BAU 성장률만큼 적용</t>
    <phoneticPr fontId="34" type="noConversion"/>
  </si>
  <si>
    <t>전망치 부재로 2019년 소비량에 KEEI 석유 공급 BAU 성장률만큼 적용</t>
    <phoneticPr fontId="34" type="noConversion"/>
  </si>
  <si>
    <t>전망치 부재로 2019년 소비량에 KEEI 가스 공급 BAU 성장률만큼 적용</t>
    <phoneticPr fontId="34" type="noConversion"/>
  </si>
  <si>
    <t>Steel Split</t>
    <phoneticPr fontId="34" type="noConversion"/>
  </si>
  <si>
    <t>Petrochemicals Split</t>
    <phoneticPr fontId="34" type="noConversion"/>
  </si>
  <si>
    <t>Non-ferrous Metals Split</t>
    <phoneticPr fontId="34" type="noConversion"/>
  </si>
  <si>
    <t>Machinery Split</t>
    <phoneticPr fontId="34" type="noConversion"/>
  </si>
  <si>
    <t>Others Split</t>
    <phoneticPr fontId="34" type="noConversion"/>
  </si>
  <si>
    <t>Petroleum split (based on 2019 Energy Balance)</t>
    <phoneticPr fontId="34" type="noConversion"/>
  </si>
  <si>
    <t>Industry split by fuel (based on 2019 KEA Energy Use Survey)</t>
    <phoneticPr fontId="34" type="noConversion"/>
  </si>
  <si>
    <t>https://kosis.kr/statHtml/statHtml.do?orgId=337&amp;tblId=DT_337_2019_H1017&amp;vw_cd=MT_ZTITLE&amp;list_id=337_33703_002&amp;seqNo=&amp;lang_mode=ko&amp;language=kor&amp;obj_var_id=&amp;itm_id=&amp;conn_path=MT_ZTITLE</t>
    <phoneticPr fontId="34" type="noConversion"/>
  </si>
  <si>
    <t>2019 KEA Energy Use Survey</t>
    <phoneticPr fontId="34" type="noConversion"/>
  </si>
  <si>
    <t>KESIS</t>
    <phoneticPr fontId="34" type="noConversion"/>
  </si>
  <si>
    <t>KEA</t>
    <phoneticPr fontId="34" type="noConversion"/>
  </si>
  <si>
    <t>합성고무및플라스틱물질제조업,고무제품제조업,플라스틱제품제조업</t>
    <phoneticPr fontId="34" type="noConversion"/>
  </si>
  <si>
    <t>기초화학물질제조업, 비료,농약및살균,살충제제조업, 기타화학제품제조업,화학섬유제조업,기초의약물질및생물학적제제제조업,의약품제조업,의료용품및기타의약관련제품제조업</t>
    <phoneticPr fontId="34" type="noConversion"/>
  </si>
  <si>
    <t>1차비철금속제조업</t>
    <phoneticPr fontId="34" type="noConversion"/>
  </si>
  <si>
    <t>금속주조업,구조용금속제품,탱크및증기발생기제조업,무기및총포탄제조업,기타금속가공제품제조업</t>
    <phoneticPr fontId="34" type="noConversion"/>
  </si>
  <si>
    <t>반도체제조업,전자부품제조업,컴퓨터및주변장치제조업,통신및방송장비제조업,영상및음향기기제조업</t>
    <phoneticPr fontId="34" type="noConversion"/>
  </si>
  <si>
    <t>마그네틱및광학매체제조업,의료용기기제조업,측정,시험,항해,제어및기타정밀기기제조업;광학기기제외,사진장비및광학기기제조업,시계및시계부품제조업,일반목적용기계제조업,특수목적용기계제조업</t>
    <phoneticPr fontId="34" type="noConversion"/>
  </si>
  <si>
    <t>전동기,발전기및전기변환공급제어장치제조업,일차전지및축전지제조업,절연선및케이블제조업,전구및조명장치제조업,가정용기기제조업,기타전기장비제조업</t>
    <phoneticPr fontId="34" type="noConversion"/>
  </si>
  <si>
    <t>자동차용엔진및자동차제조업,자동차차체및트레일러제조업,자동차신품부품제조업,자동차재제조부품제조업</t>
    <phoneticPr fontId="34" type="noConversion"/>
  </si>
  <si>
    <t>선박및보트건조업,철도장비제조업,항공기,우주선및부품제조업,그외기타운송장비제조업</t>
    <phoneticPr fontId="34" type="noConversion"/>
  </si>
  <si>
    <t>Machinery Total</t>
    <phoneticPr fontId="34" type="noConversion"/>
  </si>
  <si>
    <t>KESIS</t>
    <phoneticPr fontId="34" type="noConversion"/>
  </si>
  <si>
    <t>유리및유리제품제조업</t>
    <phoneticPr fontId="34" type="noConversion"/>
  </si>
  <si>
    <t>내화,비내화요업제품제조업,시멘트,석회,플라스터및그제품제조업,시멘트제조업,기타비금속광물제품제조업</t>
    <phoneticPr fontId="34" type="noConversion"/>
  </si>
  <si>
    <t>refined petroleum and coke 19</t>
    <phoneticPr fontId="34" type="noConversion"/>
  </si>
  <si>
    <t>LNG</t>
    <phoneticPr fontId="34" type="noConversion"/>
  </si>
  <si>
    <t>전력</t>
    <phoneticPr fontId="34" type="noConversion"/>
  </si>
  <si>
    <t>경유</t>
    <phoneticPr fontId="34" type="noConversion"/>
  </si>
  <si>
    <t>소각시설</t>
    <phoneticPr fontId="34" type="noConversion"/>
  </si>
  <si>
    <t xml:space="preserve"> 48톤/일 이상</t>
    <phoneticPr fontId="34" type="noConversion"/>
  </si>
  <si>
    <t xml:space="preserve"> 48톤/일 미만</t>
    <phoneticPr fontId="34" type="noConversion"/>
  </si>
  <si>
    <t xml:space="preserve"> 회분식</t>
    <phoneticPr fontId="34" type="noConversion"/>
  </si>
  <si>
    <t>매립시설</t>
    <phoneticPr fontId="34" type="noConversion"/>
  </si>
  <si>
    <t xml:space="preserve"> 20만m2 이상</t>
    <phoneticPr fontId="34" type="noConversion"/>
  </si>
  <si>
    <t xml:space="preserve"> 20만m2 미만</t>
    <phoneticPr fontId="34" type="noConversion"/>
  </si>
  <si>
    <t>생활자원회수센터</t>
    <phoneticPr fontId="34" type="noConversion"/>
  </si>
  <si>
    <t xml:space="preserve"> 20톤/일 이상</t>
    <phoneticPr fontId="34" type="noConversion"/>
  </si>
  <si>
    <t xml:space="preserve"> 20톤/일 미만</t>
    <phoneticPr fontId="34" type="noConversion"/>
  </si>
  <si>
    <t>음식물폐기물</t>
    <phoneticPr fontId="34" type="noConversion"/>
  </si>
  <si>
    <t xml:space="preserve"> 30톤/일 이상</t>
    <phoneticPr fontId="34" type="noConversion"/>
  </si>
  <si>
    <t xml:space="preserve"> 30톤/일 미만</t>
    <phoneticPr fontId="34" type="noConversion"/>
  </si>
  <si>
    <t>가연성폐기물 연료화</t>
    <phoneticPr fontId="34" type="noConversion"/>
  </si>
  <si>
    <t xml:space="preserve"> 100톤/일 이상</t>
    <phoneticPr fontId="34" type="noConversion"/>
  </si>
  <si>
    <t xml:space="preserve"> 100톤/일 미만</t>
    <phoneticPr fontId="34" type="noConversion"/>
  </si>
  <si>
    <t>유기성폐기물 바이오가스화</t>
    <phoneticPr fontId="34" type="noConversion"/>
  </si>
  <si>
    <t>Total</t>
    <phoneticPr fontId="34" type="noConversion"/>
  </si>
  <si>
    <t>에너지집약도(TOE/천톤)</t>
    <phoneticPr fontId="34" type="noConversion"/>
  </si>
  <si>
    <t>처리량(천톤)</t>
    <phoneticPr fontId="34" type="noConversion"/>
  </si>
  <si>
    <t>처리량(%)</t>
    <phoneticPr fontId="34" type="noConversion"/>
  </si>
  <si>
    <t>에너지사용량(TOE)</t>
    <phoneticPr fontId="34" type="noConversion"/>
  </si>
  <si>
    <t>추정</t>
    <phoneticPr fontId="34" type="noConversion"/>
  </si>
  <si>
    <t>생활자원회수센터와 같은 것으로 가정</t>
    <phoneticPr fontId="34" type="noConversion"/>
  </si>
  <si>
    <t>음식물폐기물처리와 같은 것으로 가정</t>
    <phoneticPr fontId="34" type="noConversion"/>
  </si>
  <si>
    <t>(천명)</t>
    <phoneticPr fontId="54" type="noConversion"/>
  </si>
  <si>
    <t>%YoY</t>
    <phoneticPr fontId="34" type="noConversion"/>
  </si>
  <si>
    <t>천TOE</t>
    <phoneticPr fontId="34" type="noConversion"/>
  </si>
  <si>
    <r>
      <rPr>
        <sz val="11"/>
        <color theme="1"/>
        <rFont val="맑은 고딕"/>
        <family val="3"/>
        <charset val="129"/>
      </rPr>
      <t>2018 폐기물처리사업장 에너지원별 비율 추정</t>
    </r>
    <r>
      <rPr>
        <sz val="11"/>
        <color theme="1"/>
        <rFont val="Calibri"/>
        <family val="3"/>
        <charset val="129"/>
      </rPr>
      <t xml:space="preserve"> (</t>
    </r>
    <r>
      <rPr>
        <sz val="11"/>
        <color theme="1"/>
        <rFont val="맑은 고딕"/>
        <family val="3"/>
        <charset val="129"/>
      </rPr>
      <t>출처: 환경부, 한국환경공단 2018)</t>
    </r>
    <phoneticPr fontId="34" type="noConversion"/>
  </si>
  <si>
    <t>2018 폐기물/하수처리업 에너지총사용량 (출처: 에너지공단, 2019)</t>
    <phoneticPr fontId="34" type="noConversion"/>
  </si>
  <si>
    <r>
      <t xml:space="preserve">2018 </t>
    </r>
    <r>
      <rPr>
        <sz val="11"/>
        <color theme="1"/>
        <rFont val="맑은 고딕"/>
        <family val="3"/>
        <charset val="129"/>
      </rPr>
      <t>전체</t>
    </r>
    <r>
      <rPr>
        <sz val="11"/>
        <color theme="1"/>
        <rFont val="Calibri"/>
        <family val="2"/>
      </rPr>
      <t xml:space="preserve"> </t>
    </r>
    <r>
      <rPr>
        <sz val="11"/>
        <color theme="1"/>
        <rFont val="맑은 고딕"/>
        <family val="3"/>
        <charset val="129"/>
      </rPr>
      <t>폐기물</t>
    </r>
    <r>
      <rPr>
        <sz val="11"/>
        <color theme="1"/>
        <rFont val="Calibri"/>
        <family val="2"/>
      </rPr>
      <t>/</t>
    </r>
    <r>
      <rPr>
        <sz val="11"/>
        <color theme="1"/>
        <rFont val="맑은 고딕"/>
        <family val="3"/>
        <charset val="129"/>
      </rPr>
      <t>하수처리업</t>
    </r>
    <r>
      <rPr>
        <sz val="11"/>
        <color theme="1"/>
        <rFont val="Calibri"/>
        <family val="2"/>
      </rPr>
      <t xml:space="preserve"> </t>
    </r>
    <r>
      <rPr>
        <sz val="11"/>
        <color theme="1"/>
        <rFont val="맑은 고딕"/>
        <family val="3"/>
        <charset val="129"/>
      </rPr>
      <t>원별</t>
    </r>
    <r>
      <rPr>
        <sz val="11"/>
        <color theme="1"/>
        <rFont val="Calibri"/>
        <family val="2"/>
      </rPr>
      <t xml:space="preserve"> 에너지</t>
    </r>
    <r>
      <rPr>
        <sz val="11"/>
        <color theme="1"/>
        <rFont val="맑은 고딕"/>
        <family val="3"/>
        <charset val="129"/>
      </rPr>
      <t>지사용량</t>
    </r>
    <r>
      <rPr>
        <sz val="11"/>
        <color theme="1"/>
        <rFont val="Calibri"/>
        <family val="2"/>
      </rPr>
      <t xml:space="preserve"> </t>
    </r>
    <r>
      <rPr>
        <sz val="11"/>
        <color theme="1"/>
        <rFont val="맑은 고딕"/>
        <family val="3"/>
        <charset val="129"/>
      </rPr>
      <t>추정</t>
    </r>
    <r>
      <rPr>
        <sz val="11"/>
        <color theme="1"/>
        <rFont val="Calibri"/>
        <family val="2"/>
      </rPr>
      <t>(BTU)</t>
    </r>
    <phoneticPr fontId="34" type="noConversion"/>
  </si>
  <si>
    <r>
      <rPr>
        <sz val="11"/>
        <color theme="1"/>
        <rFont val="맑은 고딕"/>
        <family val="3"/>
        <charset val="129"/>
      </rPr>
      <t>인구전망</t>
    </r>
    <r>
      <rPr>
        <sz val="11"/>
        <color theme="1"/>
        <rFont val="Calibri"/>
        <family val="2"/>
      </rPr>
      <t xml:space="preserve"> (</t>
    </r>
    <r>
      <rPr>
        <sz val="11"/>
        <color theme="1"/>
        <rFont val="맑은 고딕"/>
        <family val="2"/>
        <charset val="129"/>
      </rPr>
      <t>출처: 통계청, 2020)</t>
    </r>
    <phoneticPr fontId="34" type="noConversion"/>
  </si>
  <si>
    <t>전망치 부재로 2018년 소비량에 인구성장률만큼 적용</t>
    <phoneticPr fontId="34" type="noConversion"/>
  </si>
  <si>
    <t>http://www.kesis.net/crosseditor/binary/files/000003/20200408125915600_6PUNL17L.xlsb</t>
    <phoneticPr fontId="34" type="noConversion"/>
  </si>
  <si>
    <t>Korea Energy Statistics Information System</t>
    <phoneticPr fontId="34" type="noConversion"/>
  </si>
  <si>
    <t>KEEI Long-tern energy forecast</t>
    <phoneticPr fontId="34" type="noConversion"/>
  </si>
  <si>
    <t>Extended energy balance</t>
    <phoneticPr fontId="34" type="noConversion"/>
  </si>
  <si>
    <t>KOSIS</t>
    <phoneticPr fontId="34" type="noConversion"/>
  </si>
  <si>
    <t>KEA Energy consumption and greenhouse-gas emission inventories</t>
    <phoneticPr fontId="34" type="noConversion"/>
  </si>
  <si>
    <t>Industry Category Mapping (in English)</t>
    <phoneticPr fontId="34" type="noConversion"/>
  </si>
  <si>
    <t>Industry Category Mapping (in Korean)</t>
    <phoneticPr fontId="34" type="noConversion"/>
  </si>
  <si>
    <t>Not included</t>
  </si>
  <si>
    <t>Industry&gt;Petro-chemical</t>
  </si>
  <si>
    <t>Industry&gt;Steel</t>
  </si>
  <si>
    <t>EndUse&gt;Industry&gt;Steel</t>
  </si>
  <si>
    <t>Industry&gt;non-ferrous metals</t>
  </si>
  <si>
    <t>EndUse&gt;Industry&gt;non-ferrous metals</t>
  </si>
  <si>
    <t>Industry&gt;fabricated metals</t>
  </si>
  <si>
    <t>Service&gt;Public</t>
  </si>
  <si>
    <t>EndUse&gt;Public</t>
  </si>
  <si>
    <t>EndUse&gt;Industry&gt;non-metallic minerals</t>
  </si>
  <si>
    <t>EndUse&gt;Industry&gt;machinery</t>
    <phoneticPr fontId="34" type="noConversion"/>
  </si>
  <si>
    <t>EndUse&gt;Industry&gt;chemical and Petro-chemical</t>
  </si>
  <si>
    <t>EndUse&gt;Industry&gt;transportation equiment</t>
  </si>
  <si>
    <t>EndUse&gt;Industry&gt;other manufacturing</t>
    <phoneticPr fontId="34" type="noConversion"/>
  </si>
  <si>
    <t>conversion process&gt;gas process
Energy Industry internal consumption&gt;gas process</t>
    <phoneticPr fontId="34" type="noConversion"/>
  </si>
  <si>
    <t>EndUse&gt;Industry&gt;construction</t>
    <phoneticPr fontId="34" type="noConversion"/>
  </si>
  <si>
    <t>EndUse&gt;Industry&gt;agriculture and fishery</t>
    <phoneticPr fontId="34" type="noConversion"/>
  </si>
  <si>
    <t>Energy Industry internal consumption&gt;coal mining</t>
    <phoneticPr fontId="34" type="noConversion"/>
  </si>
  <si>
    <t>Energy Industry internal consumption&gt;crude petroleum and natural gas production</t>
    <phoneticPr fontId="34" type="noConversion"/>
  </si>
  <si>
    <t>EndUse&gt;Industry&gt;mining(exc. Coal mining)</t>
    <phoneticPr fontId="34" type="noConversion"/>
  </si>
  <si>
    <t>EndUse&gt;Industry&gt;food and tobacco</t>
    <phoneticPr fontId="34" type="noConversion"/>
  </si>
  <si>
    <t>EndUse&gt;Industry&gt;fiber and leather</t>
  </si>
  <si>
    <t>conversion process&gt;petroleum refining
Energy Industry internal consumption&gt;petroleum refining</t>
  </si>
  <si>
    <t>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t>
    <phoneticPr fontId="34" type="noConversion"/>
  </si>
  <si>
    <t xml:space="preserve">Industry&gt;other </t>
  </si>
  <si>
    <t>Synthetic rubber and plastic material manufacturing, rubber product manufacturing, plastic product manufacturing</t>
    <phoneticPr fontId="34" type="noConversion"/>
  </si>
  <si>
    <t>Glass and glassware manufacturing</t>
    <phoneticPr fontId="34" type="noConversion"/>
  </si>
  <si>
    <t>Refractory and non-refractory ceramic products manufacturing business, cement, lime, plaster and its products manufacturing business, cement manufacturing business, other non-metallic minerals product manufacturing business</t>
    <phoneticPr fontId="34" type="noConversion"/>
  </si>
  <si>
    <t>Primary non-ferrous metals manufacturing</t>
    <phoneticPr fontId="34" type="noConversion"/>
  </si>
  <si>
    <t>Metal Foundry, Structural Metal Products, Tank and Steam Generator Manufacturing, Weapons and Gun Ammunition Manufacturing, other Metalworking Products Manufacturing</t>
    <phoneticPr fontId="34" type="noConversion"/>
  </si>
  <si>
    <t>Semiconductor manufacturing business, electronic component manufacturing business, computer and peripheral device manufacturing business, communication and broadcasting equipment manufacturing business, video and audio equipment manufacturing business</t>
    <phoneticPr fontId="34" type="noConversion"/>
  </si>
  <si>
    <t>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t>
    <phoneticPr fontId="34" type="noConversion"/>
  </si>
  <si>
    <t>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t>
    <phoneticPr fontId="34" type="noConversion"/>
  </si>
  <si>
    <t>Automobile engine and automobile manufacturing business, automobile body and trailer manufacturing business, new automobile parts manufacturing business, automobile remanufactured parts manufacturing business</t>
    <phoneticPr fontId="34" type="noConversion"/>
  </si>
  <si>
    <t>Ship and boat construction business, railway equipment manufacturing business, aircraft, spaceship and parts manufacturing business, and other transportation equipment manufacturing business</t>
    <phoneticPr fontId="34" type="noConversion"/>
  </si>
  <si>
    <t>renewables</t>
    <phoneticPr fontId="34" type="noConversion"/>
  </si>
  <si>
    <t>oil</t>
    <phoneticPr fontId="34" type="noConversion"/>
  </si>
  <si>
    <t>due to the lack of forecast, we applied the KEEI's BAU oil supply growth rate to the demand in 2019</t>
    <phoneticPr fontId="34" type="noConversion"/>
  </si>
  <si>
    <t>due to the lack of forecast, we applied the KEEI's BAU coal supply growth rate to the demand in 2019</t>
    <phoneticPr fontId="34" type="noConversion"/>
  </si>
  <si>
    <t>due to the lack of forecast, we applied the KEEI's BAU gas supply growth rate to the demand in 2019</t>
    <phoneticPr fontId="34" type="noConversion"/>
  </si>
  <si>
    <t>due to the lack of forecast, we applied the population growth rate to the demand in 2018</t>
    <phoneticPr fontId="34" type="noConversion"/>
  </si>
  <si>
    <t>include waste</t>
    <phoneticPr fontId="34" type="noConversion"/>
  </si>
  <si>
    <t>due to the lack of forecast, we applied the energy demand growth rate between 2020 and 2050 to the demand in 2019</t>
    <phoneticPr fontId="34" type="noConversion"/>
  </si>
  <si>
    <t>We estimated using the energy consumption share by industry based on 2019 KESIS Energy Balance</t>
    <phoneticPr fontId="34" type="noConversion"/>
  </si>
  <si>
    <t>petroleum refining only</t>
    <phoneticPr fontId="34" type="noConversion"/>
  </si>
  <si>
    <t>Sub category</t>
    <phoneticPr fontId="34" type="noConversion"/>
  </si>
  <si>
    <t>EndUse&gt;Industry&gt;wood and wood products</t>
    <phoneticPr fontId="34" type="noConversion"/>
  </si>
  <si>
    <t>EndUse&gt;Industry&gt;paper and printing</t>
    <phoneticPr fontId="34" type="noConversion"/>
  </si>
  <si>
    <t>분류별(1)</t>
  </si>
  <si>
    <t>2018. 01</t>
  </si>
  <si>
    <t>2018. 02</t>
  </si>
  <si>
    <t>2018. 03</t>
  </si>
  <si>
    <t>2018. 04</t>
  </si>
  <si>
    <t>2018. 05</t>
  </si>
  <si>
    <t>2018. 06</t>
  </si>
  <si>
    <t>2018. 07</t>
  </si>
  <si>
    <t>2018. 08</t>
  </si>
  <si>
    <t>2018. 09</t>
  </si>
  <si>
    <t>2018. 10</t>
  </si>
  <si>
    <t>2018. 11</t>
  </si>
  <si>
    <t>2018. 12</t>
  </si>
  <si>
    <t>2019. 01</t>
  </si>
  <si>
    <t>2019. 02</t>
  </si>
  <si>
    <t>2019. 03</t>
  </si>
  <si>
    <t>2019. 04</t>
  </si>
  <si>
    <t>2019. 05</t>
  </si>
  <si>
    <t>2019. 06</t>
  </si>
  <si>
    <t>2019. 07</t>
  </si>
  <si>
    <t>2019. 08</t>
  </si>
  <si>
    <t>2019. 09</t>
  </si>
  <si>
    <t>2019. 10</t>
  </si>
  <si>
    <t>2019. 11</t>
  </si>
  <si>
    <t>2019. 12</t>
  </si>
  <si>
    <t>2020. 01</t>
  </si>
  <si>
    <t>2020. 02</t>
  </si>
  <si>
    <t>2020. 03</t>
  </si>
  <si>
    <t>2020. 04</t>
  </si>
  <si>
    <t>2020. 05</t>
  </si>
  <si>
    <t>2020. 06</t>
  </si>
  <si>
    <t>2020. 07</t>
  </si>
  <si>
    <t>2020. 08</t>
  </si>
  <si>
    <t>2020. 09</t>
  </si>
  <si>
    <t>2020. 10</t>
  </si>
  <si>
    <t>2020. 11</t>
  </si>
  <si>
    <t>2020. 12</t>
  </si>
  <si>
    <t>2021. 01</t>
  </si>
  <si>
    <t>2021. 02</t>
  </si>
  <si>
    <t>2021. 03</t>
  </si>
  <si>
    <t>2021. 04</t>
  </si>
  <si>
    <t>2021. 05</t>
  </si>
  <si>
    <t>2021. 06</t>
  </si>
  <si>
    <t>2021. 07</t>
  </si>
  <si>
    <t>2021. 08</t>
  </si>
  <si>
    <t>2021. 09</t>
  </si>
  <si>
    <t>신재생 및 기타</t>
  </si>
  <si>
    <t>https://kosis.kr/statHtml/statHtml.do?orgId=339&amp;tblId=DT_F_M180&amp;vw_cd=MT_ZTITLE&amp;list_id=339_33901_03&amp;seqNo=&amp;lang_mode=ko&amp;language=kor&amp;obj_var_id=&amp;itm_id=&amp;conn_path=MT_ZTITLE</t>
  </si>
  <si>
    <t>Final energy consumption by industry</t>
    <phoneticPr fontId="34" type="noConversion"/>
  </si>
  <si>
    <t>Industry fuel use - original file, didn’t include covid</t>
  </si>
  <si>
    <t>Includes covid</t>
  </si>
  <si>
    <t>Crosswalk pre-covid to post-covid</t>
  </si>
  <si>
    <t>https://www.iea.org/data-and-statistics/data-tables?country</t>
  </si>
  <si>
    <t>KOREA&amp;energy</t>
  </si>
  <si>
    <t>Balances&amp;year</t>
  </si>
  <si>
    <t>Coal</t>
  </si>
  <si>
    <t>Oil products</t>
  </si>
  <si>
    <t>Natural gas</t>
  </si>
  <si>
    <t>Biofuels and waste</t>
  </si>
  <si>
    <t>Electricity Produced</t>
  </si>
  <si>
    <t>CHP plants (TJ)</t>
  </si>
  <si>
    <t>CHP plants (BTU)</t>
  </si>
  <si>
    <t>BTU per TJ</t>
  </si>
  <si>
    <t>Electricity Consumption by Industry</t>
  </si>
  <si>
    <t>CHP Fuel Use Allocated by Industry - Coal</t>
  </si>
  <si>
    <t>CHP Fuel Use Allocated by Industry - Petroleum</t>
  </si>
  <si>
    <t>CHP Fuel Use Allocated by Industry - Natural Gas</t>
  </si>
  <si>
    <t>CHP Fuel Use Allocated by Industry - Biomass</t>
  </si>
  <si>
    <t>Fuels Used for CHP</t>
  </si>
  <si>
    <t>IEA</t>
  </si>
  <si>
    <t>Energy Balances, Korea</t>
  </si>
  <si>
    <t>https://www.iea.org/data-and-statistics/data-tables?country=KOREA&amp;energy=Balances&amp;year=2019</t>
  </si>
  <si>
    <t>Notes</t>
  </si>
  <si>
    <t>We account for fuels used for CHP within this file. Fuel use is taken from IEA,</t>
  </si>
  <si>
    <t>then allocated to industries based on the share of electricity consumption</t>
  </si>
  <si>
    <t>by industry.</t>
  </si>
  <si>
    <t>Iron and Steel Coking coal consumption</t>
  </si>
  <si>
    <t>Iron and Steel Bituminous coal consumption</t>
  </si>
  <si>
    <t>Iron and Steel Anthracite coal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</si>
</sst>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3" formatCode="_(* #,##0.00_);_(* \(#,##0.00\);_(* &quot;-&quot;??_);_(@_)"/>
    <numFmt numFmtId="164" formatCode="_-* #,##0_-;\-* #,##0_-;_-* &quot;-&quot;_-;_-@_-"/>
    <numFmt numFmtId="165" formatCode="#,##0.0"/>
    <numFmt numFmtId="166" formatCode="0.000E+00"/>
    <numFmt numFmtId="167" formatCode="#,##0.00000"/>
    <numFmt numFmtId="168" formatCode="#\ ##0"/>
    <numFmt numFmtId="169" formatCode="#\ ##0.00"/>
    <numFmt numFmtId="170" formatCode="#\ ##0;\-#\ ##0;\-"/>
    <numFmt numFmtId="171" formatCode="#\ ##0.0"/>
    <numFmt numFmtId="172" formatCode="#\ ##0.0;\-#\ ##0.0;\-"/>
    <numFmt numFmtId="173" formatCode="_ * #,##0.0_ ;_ * \-#,##0.0_ ;_ * &quot;-&quot;_ ;_ @_ "/>
    <numFmt numFmtId="174" formatCode="_ * #,##0_ ;_ * \-#,##0_ ;_ * &quot;-&quot;_ ;_ @_ "/>
    <numFmt numFmtId="175" formatCode="_-* #,##0.00_-;\-* #,##0.00_-;_-* &quot;-&quot;_-;_-@_-"/>
    <numFmt numFmtId="176" formatCode="0_);[Red]\(0\)"/>
    <numFmt numFmtId="177" formatCode="0.E+00"/>
    <numFmt numFmtId="178" formatCode="0.0%"/>
    <numFmt numFmtId="179" formatCode="_-* #,##0.00000000000_-;\-* #,##0.00000000000_-;_-* &quot;-&quot;_-;_-@_-"/>
    <numFmt numFmtId="180" formatCode="0.00.E+00"/>
  </numFmts>
  <fonts count="83">
    <font>
      <sz val="11"/>
      <color theme="1"/>
      <name val="Calibri"/>
      <family val="2"/>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sz val="11"/>
      <color theme="1"/>
      <name val="Calibri"/>
      <family val="2"/>
      <charset val="129"/>
      <scheme val="minor"/>
    </font>
    <font>
      <b/>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9"/>
      <color rgb="FF000000"/>
      <name val="Calibri"/>
      <family val="2"/>
    </font>
    <font>
      <sz val="11"/>
      <color theme="1"/>
      <name val="Calibri"/>
      <family val="2"/>
      <scheme val="minor"/>
    </font>
    <font>
      <sz val="12"/>
      <name val="Helv"/>
    </font>
    <font>
      <b/>
      <sz val="9"/>
      <color indexed="8"/>
      <name val="Calibri"/>
      <family val="2"/>
    </font>
    <font>
      <sz val="11"/>
      <color rgb="FFFF0000"/>
      <name val="Calibri"/>
      <family val="2"/>
      <scheme val="minor"/>
    </font>
    <font>
      <sz val="9"/>
      <color indexed="8"/>
      <name val="Calibri"/>
      <family val="2"/>
    </font>
    <font>
      <b/>
      <sz val="12"/>
      <color indexed="3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i/>
      <sz val="11"/>
      <color theme="1"/>
      <name val="Calibri"/>
      <family val="2"/>
      <scheme val="minor"/>
    </font>
    <font>
      <sz val="10"/>
      <color theme="1"/>
      <name val="Calibri"/>
      <family val="2"/>
    </font>
    <font>
      <sz val="8"/>
      <name val="Calibri"/>
      <family val="3"/>
      <charset val="129"/>
      <scheme val="minor"/>
    </font>
    <font>
      <b/>
      <sz val="10"/>
      <color theme="1"/>
      <name val="맑은 고딕"/>
      <family val="3"/>
      <charset val="129"/>
    </font>
    <font>
      <i/>
      <sz val="10"/>
      <color theme="1"/>
      <name val="맑은 고딕"/>
      <family val="3"/>
      <charset val="129"/>
    </font>
    <font>
      <sz val="7"/>
      <color theme="1"/>
      <name val="맑은 고딕"/>
      <family val="3"/>
      <charset val="129"/>
    </font>
    <font>
      <sz val="11"/>
      <color theme="1"/>
      <name val="Calibri"/>
      <family val="3"/>
      <charset val="129"/>
      <scheme val="minor"/>
    </font>
    <font>
      <b/>
      <sz val="7.5"/>
      <color theme="0"/>
      <name val="Calibri"/>
      <family val="2"/>
      <scheme val="minor"/>
    </font>
    <font>
      <b/>
      <sz val="8"/>
      <color theme="0"/>
      <name val="맑은 고딕"/>
      <family val="3"/>
      <charset val="129"/>
    </font>
    <font>
      <b/>
      <sz val="1"/>
      <color theme="0"/>
      <name val="Calibri"/>
      <family val="2"/>
      <scheme val="minor"/>
    </font>
    <font>
      <b/>
      <sz val="8"/>
      <color theme="0"/>
      <name val="Calibri"/>
      <family val="2"/>
      <scheme val="minor"/>
    </font>
    <font>
      <b/>
      <sz val="7"/>
      <color theme="1"/>
      <name val="맑은 고딕"/>
      <family val="3"/>
      <charset val="129"/>
    </font>
    <font>
      <b/>
      <sz val="7.5"/>
      <color theme="1"/>
      <name val="Calibri"/>
      <family val="2"/>
      <scheme val="minor"/>
    </font>
    <font>
      <sz val="8"/>
      <color theme="1"/>
      <name val="Calibri"/>
      <family val="3"/>
      <charset val="129"/>
      <scheme val="minor"/>
    </font>
    <font>
      <sz val="1"/>
      <color theme="1"/>
      <name val="Calibri"/>
      <family val="3"/>
      <charset val="129"/>
      <scheme val="minor"/>
    </font>
    <font>
      <sz val="7.5"/>
      <color theme="1"/>
      <name val="Calibri"/>
      <family val="2"/>
      <scheme val="minor"/>
    </font>
    <font>
      <sz val="1"/>
      <color theme="1"/>
      <name val="Calibri"/>
      <family val="2"/>
      <scheme val="minor"/>
    </font>
    <font>
      <sz val="1"/>
      <color theme="1"/>
      <name val="맑은 고딕"/>
      <family val="3"/>
      <charset val="129"/>
    </font>
    <font>
      <sz val="1"/>
      <color theme="1"/>
      <name val="Calibri"/>
      <family val="2"/>
      <charset val="129"/>
      <scheme val="minor"/>
    </font>
    <font>
      <sz val="6"/>
      <color theme="1"/>
      <name val="KoPub돋움체 Light"/>
      <family val="1"/>
      <charset val="129"/>
    </font>
    <font>
      <sz val="6"/>
      <color theme="1"/>
      <name val="맑은 고딕"/>
      <family val="3"/>
      <charset val="129"/>
    </font>
    <font>
      <sz val="7"/>
      <color theme="1"/>
      <name val="Century Gothic"/>
      <family val="2"/>
    </font>
    <font>
      <sz val="8"/>
      <name val="Calibri"/>
      <family val="2"/>
      <charset val="129"/>
      <scheme val="minor"/>
    </font>
    <font>
      <b/>
      <sz val="7.5"/>
      <color indexed="8"/>
      <name val="Calibri"/>
      <family val="2"/>
      <scheme val="minor"/>
    </font>
    <font>
      <b/>
      <sz val="1"/>
      <color indexed="8"/>
      <name val="Calibri"/>
      <family val="2"/>
      <scheme val="minor"/>
    </font>
    <font>
      <b/>
      <sz val="1"/>
      <color theme="1"/>
      <name val="Calibri"/>
      <family val="2"/>
      <scheme val="minor"/>
    </font>
    <font>
      <sz val="7"/>
      <color theme="1"/>
      <name val="HY견고딕"/>
      <family val="1"/>
      <charset val="129"/>
    </font>
    <font>
      <sz val="7.5"/>
      <color indexed="8"/>
      <name val="Calibri"/>
      <family val="2"/>
      <scheme val="minor"/>
    </font>
    <font>
      <sz val="11"/>
      <color theme="1"/>
      <name val="맑은 고딕"/>
      <family val="2"/>
      <charset val="129"/>
    </font>
    <font>
      <sz val="10"/>
      <name val="Calibri"/>
      <family val="2"/>
      <charset val="129"/>
      <scheme val="minor"/>
    </font>
    <font>
      <b/>
      <sz val="10"/>
      <name val="Calibri"/>
      <family val="2"/>
      <scheme val="minor"/>
    </font>
    <font>
      <sz val="10"/>
      <name val="Calibri"/>
      <family val="2"/>
    </font>
    <font>
      <sz val="10"/>
      <name val="Calibri"/>
      <family val="2"/>
      <scheme val="minor"/>
    </font>
    <font>
      <sz val="11"/>
      <color theme="1"/>
      <name val="Calibri"/>
      <family val="2"/>
    </font>
    <font>
      <sz val="11"/>
      <color theme="1"/>
      <name val="맑은 고딕"/>
      <family val="3"/>
      <charset val="129"/>
    </font>
    <font>
      <sz val="11"/>
      <color theme="1"/>
      <name val="Calibri"/>
      <family val="2"/>
      <charset val="129"/>
    </font>
    <font>
      <b/>
      <sz val="10"/>
      <name val="Calibri"/>
      <family val="3"/>
      <charset val="129"/>
      <scheme val="minor"/>
    </font>
    <font>
      <b/>
      <sz val="11"/>
      <color theme="1"/>
      <name val="Calibri"/>
      <family val="2"/>
    </font>
    <font>
      <sz val="7"/>
      <color theme="1"/>
      <name val="Calibri"/>
      <family val="2"/>
      <scheme val="minor"/>
    </font>
    <font>
      <sz val="7"/>
      <color theme="1"/>
      <name val="Calibri"/>
      <family val="3"/>
      <charset val="129"/>
      <scheme val="minor"/>
    </font>
    <font>
      <sz val="7.5"/>
      <color theme="1"/>
      <name val="Calibri"/>
      <family val="2"/>
      <charset val="129"/>
      <scheme val="minor"/>
    </font>
    <font>
      <sz val="7.5"/>
      <color theme="1"/>
      <name val="맑은 고딕"/>
      <family val="3"/>
      <charset val="129"/>
    </font>
    <font>
      <sz val="7.5"/>
      <color theme="1"/>
      <name val="Calibri"/>
      <family val="3"/>
      <charset val="129"/>
      <scheme val="minor"/>
    </font>
    <font>
      <b/>
      <sz val="7.5"/>
      <color theme="1"/>
      <name val="맑은 고딕"/>
      <family val="3"/>
      <charset val="129"/>
    </font>
    <font>
      <b/>
      <sz val="8"/>
      <color theme="1"/>
      <name val="Calibri"/>
      <family val="2"/>
      <scheme val="minor"/>
    </font>
    <font>
      <b/>
      <sz val="7.5"/>
      <color theme="1"/>
      <name val="Calibri"/>
      <family val="3"/>
      <charset val="129"/>
      <scheme val="minor"/>
    </font>
    <font>
      <b/>
      <sz val="11"/>
      <color theme="1"/>
      <name val="Calibri"/>
      <family val="3"/>
      <charset val="129"/>
      <scheme val="minor"/>
    </font>
    <font>
      <sz val="11"/>
      <color rgb="FFFF0000"/>
      <name val="맑은 고딕"/>
      <family val="2"/>
      <charset val="129"/>
    </font>
    <font>
      <b/>
      <sz val="11"/>
      <color theme="1"/>
      <name val="Calibri"/>
      <family val="3"/>
    </font>
    <font>
      <sz val="11"/>
      <color rgb="FF666666"/>
      <name val="����"/>
      <family val="2"/>
    </font>
    <font>
      <sz val="11"/>
      <color theme="1"/>
      <name val="Calibri"/>
      <family val="3"/>
      <charset val="129"/>
    </font>
  </fonts>
  <fills count="64">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0"/>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0EBD7"/>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rgb="FFFF9B9B"/>
        <bgColor indexed="64"/>
      </patternFill>
    </fill>
    <fill>
      <patternFill patternType="solid">
        <fgColor rgb="FFFFC000"/>
        <bgColor indexed="64"/>
      </patternFill>
    </fill>
    <fill>
      <patternFill patternType="solid">
        <fgColor theme="9" tint="0.59999389629810485"/>
        <bgColor indexed="64"/>
      </patternFill>
    </fill>
    <fill>
      <patternFill patternType="solid">
        <fgColor theme="2" tint="-9.9978637043366805E-2"/>
        <bgColor indexed="64"/>
      </patternFill>
    </fill>
    <fill>
      <patternFill patternType="lightDown"/>
    </fill>
    <fill>
      <patternFill patternType="solid">
        <fgColor rgb="FFBCCCE0"/>
      </patternFill>
    </fill>
    <fill>
      <patternFill patternType="solid">
        <fgColor rgb="FFE2ECF8"/>
      </patternFill>
    </fill>
    <fill>
      <patternFill patternType="solid">
        <fgColor theme="0" tint="-0.14999847407452621"/>
        <bgColor indexed="64"/>
      </patternFill>
    </fill>
    <fill>
      <patternFill patternType="solid">
        <fgColor rgb="FFFFFFCC"/>
        <bgColor indexed="64"/>
      </patternFill>
    </fill>
  </fills>
  <borders count="44">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dashed">
        <color rgb="FFBFBFBF"/>
      </bottom>
      <diagonal/>
    </border>
    <border>
      <left/>
      <right/>
      <top/>
      <bottom style="thin">
        <color rgb="FFBFBFBF"/>
      </bottom>
      <diagonal/>
    </border>
    <border>
      <left/>
      <right/>
      <top/>
      <bottom style="thick">
        <color rgb="FF0096D7"/>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bottom>
      <diagonal/>
    </border>
    <border>
      <left/>
      <right/>
      <top/>
      <bottom style="thin">
        <color theme="3" tint="-0.24994659260841701"/>
      </bottom>
      <diagonal/>
    </border>
    <border>
      <left/>
      <right/>
      <top style="thin">
        <color theme="3" tint="-0.249977111117893"/>
      </top>
      <bottom/>
      <diagonal/>
    </border>
    <border>
      <left/>
      <right/>
      <top style="medium">
        <color theme="3" tint="-0.249977111117893"/>
      </top>
      <bottom/>
      <diagonal/>
    </border>
    <border>
      <left/>
      <right/>
      <top style="thin">
        <color rgb="FF002060"/>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hair">
        <color indexed="64"/>
      </top>
      <bottom/>
      <diagonal/>
    </border>
    <border>
      <left/>
      <right/>
      <top style="medium">
        <color indexed="64"/>
      </top>
      <bottom style="medium">
        <color indexed="64"/>
      </bottom>
      <diagonal/>
    </border>
    <border>
      <left/>
      <right/>
      <top/>
      <bottom style="thin">
        <color theme="3"/>
      </bottom>
      <diagonal/>
    </border>
    <border>
      <left/>
      <right style="thin">
        <color theme="3"/>
      </right>
      <top/>
      <bottom/>
      <diagonal/>
    </border>
    <border>
      <left/>
      <right style="thin">
        <color theme="3"/>
      </right>
      <top/>
      <bottom style="thin">
        <color theme="3"/>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medium">
        <color theme="6" tint="-0.2499465926084170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9">
    <xf numFmtId="0" fontId="0" fillId="0" borderId="0"/>
    <xf numFmtId="0" fontId="6" fillId="0" borderId="1" applyNumberFormat="0" applyProtection="0">
      <alignment wrapText="1"/>
    </xf>
    <xf numFmtId="0" fontId="7" fillId="0" borderId="2" applyNumberFormat="0" applyFont="0" applyProtection="0">
      <alignment wrapText="1"/>
    </xf>
    <xf numFmtId="0" fontId="6" fillId="0" borderId="7" applyNumberFormat="0" applyProtection="0">
      <alignment horizontal="left" wrapText="1"/>
    </xf>
    <xf numFmtId="0" fontId="6" fillId="0" borderId="6" applyNumberFormat="0" applyFill="0" applyProtection="0">
      <alignment wrapText="1"/>
    </xf>
    <xf numFmtId="0" fontId="6" fillId="0" borderId="4" applyNumberFormat="0" applyProtection="0">
      <alignment wrapText="1"/>
    </xf>
    <xf numFmtId="0" fontId="7" fillId="0" borderId="3" applyNumberFormat="0" applyProtection="0">
      <alignment vertical="top" wrapText="1"/>
    </xf>
    <xf numFmtId="0" fontId="7" fillId="0" borderId="5" applyNumberFormat="0" applyFont="0" applyFill="0" applyProtection="0">
      <alignment wrapText="1"/>
    </xf>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7" fillId="0" borderId="0" applyNumberFormat="0" applyProtection="0">
      <alignment vertical="top" wrapText="1"/>
    </xf>
    <xf numFmtId="0" fontId="10" fillId="0" borderId="0" applyNumberFormat="0" applyProtection="0">
      <alignment horizontal="left"/>
    </xf>
    <xf numFmtId="0" fontId="13" fillId="0" borderId="0"/>
    <xf numFmtId="0" fontId="13" fillId="0" borderId="0"/>
    <xf numFmtId="0" fontId="13" fillId="0" borderId="0"/>
    <xf numFmtId="0" fontId="13" fillId="0" borderId="0"/>
    <xf numFmtId="0" fontId="12" fillId="0" borderId="0"/>
    <xf numFmtId="9" fontId="12" fillId="0" borderId="0" applyFont="0" applyFill="0" applyBorder="0" applyAlignment="0" applyProtection="0"/>
    <xf numFmtId="0" fontId="16" fillId="0" borderId="0"/>
    <xf numFmtId="0" fontId="16" fillId="0" borderId="0" applyNumberFormat="0" applyFill="0" applyBorder="0" applyAlignment="0" applyProtection="0"/>
    <xf numFmtId="0" fontId="14" fillId="0" borderId="10" applyNumberFormat="0" applyProtection="0">
      <alignment wrapText="1"/>
    </xf>
    <xf numFmtId="0" fontId="17" fillId="0" borderId="0" applyNumberFormat="0" applyProtection="0">
      <alignment horizontal="left"/>
    </xf>
    <xf numFmtId="0" fontId="14" fillId="0" borderId="9" applyNumberFormat="0" applyProtection="0">
      <alignment wrapText="1"/>
    </xf>
    <xf numFmtId="0" fontId="16" fillId="0" borderId="8" applyNumberFormat="0" applyFont="0" applyProtection="0">
      <alignment wrapText="1"/>
    </xf>
    <xf numFmtId="0" fontId="16" fillId="0" borderId="11" applyNumberFormat="0" applyProtection="0">
      <alignment wrapText="1"/>
    </xf>
    <xf numFmtId="0" fontId="18" fillId="0" borderId="0" applyNumberFormat="0" applyFill="0" applyBorder="0" applyAlignment="0" applyProtection="0"/>
    <xf numFmtId="0" fontId="19" fillId="0" borderId="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5" borderId="0" applyNumberFormat="0" applyBorder="0" applyAlignment="0" applyProtection="0"/>
    <xf numFmtId="0" fontId="24" fillId="7" borderId="14" applyNumberFormat="0" applyAlignment="0" applyProtection="0"/>
    <xf numFmtId="0" fontId="25" fillId="8" borderId="15" applyNumberFormat="0" applyAlignment="0" applyProtection="0"/>
    <xf numFmtId="0" fontId="26" fillId="8" borderId="14" applyNumberFormat="0" applyAlignment="0" applyProtection="0"/>
    <xf numFmtId="0" fontId="27" fillId="0" borderId="16" applyNumberFormat="0" applyFill="0" applyAlignment="0" applyProtection="0"/>
    <xf numFmtId="0" fontId="28" fillId="9" borderId="17" applyNumberFormat="0" applyAlignment="0" applyProtection="0"/>
    <xf numFmtId="0" fontId="15" fillId="0" borderId="0" applyNumberFormat="0" applyFill="0" applyBorder="0" applyAlignment="0" applyProtection="0"/>
    <xf numFmtId="0" fontId="12" fillId="10" borderId="18" applyNumberFormat="0" applyFont="0" applyAlignment="0" applyProtection="0"/>
    <xf numFmtId="0" fontId="29" fillId="0" borderId="0" applyNumberFormat="0" applyFill="0" applyBorder="0" applyAlignment="0" applyProtection="0"/>
    <xf numFmtId="0" fontId="5" fillId="0" borderId="19" applyNumberFormat="0" applyFill="0" applyAlignment="0" applyProtection="0"/>
    <xf numFmtId="0" fontId="30"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30"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0"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0"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0"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0"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1" fillId="6" borderId="0" applyNumberFormat="0" applyBorder="0" applyAlignment="0" applyProtection="0"/>
    <xf numFmtId="0" fontId="30" fillId="14" borderId="0" applyNumberFormat="0" applyBorder="0" applyAlignment="0" applyProtection="0"/>
    <xf numFmtId="0" fontId="30" fillId="18" borderId="0" applyNumberFormat="0" applyBorder="0" applyAlignment="0" applyProtection="0"/>
    <xf numFmtId="0" fontId="30" fillId="22" borderId="0" applyNumberFormat="0" applyBorder="0" applyAlignment="0" applyProtection="0"/>
    <xf numFmtId="0" fontId="30" fillId="26" borderId="0" applyNumberFormat="0" applyBorder="0" applyAlignment="0" applyProtection="0"/>
    <xf numFmtId="0" fontId="30" fillId="30" borderId="0" applyNumberFormat="0" applyBorder="0" applyAlignment="0" applyProtection="0"/>
    <xf numFmtId="0" fontId="30" fillId="34" borderId="0" applyNumberFormat="0" applyBorder="0" applyAlignment="0" applyProtection="0"/>
    <xf numFmtId="0" fontId="12" fillId="10" borderId="18" applyNumberFormat="0" applyFont="0" applyAlignment="0" applyProtection="0"/>
    <xf numFmtId="0" fontId="12" fillId="12"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3" fillId="0" borderId="0"/>
    <xf numFmtId="0" fontId="12" fillId="0" borderId="0"/>
    <xf numFmtId="0" fontId="12" fillId="0" borderId="0"/>
    <xf numFmtId="43" fontId="33" fillId="0" borderId="0" applyFont="0" applyFill="0" applyBorder="0" applyAlignment="0" applyProtection="0"/>
    <xf numFmtId="164" fontId="12" fillId="0" borderId="0" applyFont="0" applyFill="0" applyBorder="0" applyAlignment="0" applyProtection="0">
      <alignment vertical="center"/>
    </xf>
    <xf numFmtId="0" fontId="4" fillId="0" borderId="0"/>
    <xf numFmtId="0" fontId="38" fillId="0" borderId="0">
      <alignment vertical="center"/>
    </xf>
    <xf numFmtId="0" fontId="2" fillId="0" borderId="0"/>
    <xf numFmtId="0" fontId="1" fillId="0" borderId="0"/>
  </cellStyleXfs>
  <cellXfs count="481">
    <xf numFmtId="0" fontId="0" fillId="0" borderId="0" xfId="0"/>
    <xf numFmtId="0" fontId="5" fillId="0" borderId="0" xfId="0" applyFont="1"/>
    <xf numFmtId="0" fontId="0" fillId="0" borderId="0" xfId="0" applyAlignment="1">
      <alignment horizontal="left"/>
    </xf>
    <xf numFmtId="0" fontId="5" fillId="2" borderId="0" xfId="0" applyFont="1" applyFill="1"/>
    <xf numFmtId="0" fontId="11" fillId="0" borderId="0" xfId="2" applyFont="1" applyBorder="1">
      <alignment wrapText="1"/>
    </xf>
    <xf numFmtId="0" fontId="0" fillId="0" borderId="8" xfId="2" applyFont="1" applyBorder="1">
      <alignment wrapText="1"/>
    </xf>
    <xf numFmtId="165" fontId="0" fillId="0" borderId="2" xfId="2" applyNumberFormat="1" applyFont="1" applyAlignment="1">
      <alignment horizontal="right" wrapText="1"/>
    </xf>
    <xf numFmtId="0" fontId="14" fillId="0" borderId="9" xfId="5" applyFont="1" applyBorder="1">
      <alignment wrapText="1"/>
    </xf>
    <xf numFmtId="165" fontId="6" fillId="0" borderId="4" xfId="5" applyNumberFormat="1" applyAlignment="1">
      <alignment horizontal="right" wrapText="1"/>
    </xf>
    <xf numFmtId="4" fontId="0" fillId="0" borderId="2" xfId="2" applyNumberFormat="1" applyFont="1" applyAlignment="1">
      <alignment horizontal="right" wrapText="1"/>
    </xf>
    <xf numFmtId="4" fontId="6" fillId="0" borderId="4" xfId="5" applyNumberFormat="1" applyAlignment="1">
      <alignment horizontal="right" wrapText="1"/>
    </xf>
    <xf numFmtId="1" fontId="5" fillId="0" borderId="0" xfId="0" applyNumberFormat="1" applyFont="1"/>
    <xf numFmtId="0" fontId="5" fillId="0" borderId="0" xfId="8" applyFont="1" applyFill="1"/>
    <xf numFmtId="0" fontId="5" fillId="0" borderId="0" xfId="2" applyFont="1" applyBorder="1">
      <alignment wrapText="1"/>
    </xf>
    <xf numFmtId="166" fontId="0" fillId="0" borderId="0" xfId="0" applyNumberFormat="1"/>
    <xf numFmtId="0" fontId="15" fillId="0" borderId="8" xfId="2" applyFont="1" applyBorder="1">
      <alignment wrapText="1"/>
    </xf>
    <xf numFmtId="11" fontId="0" fillId="0" borderId="0" xfId="0" applyNumberFormat="1"/>
    <xf numFmtId="0" fontId="7" fillId="0" borderId="0" xfId="0" applyFont="1" applyAlignment="1" applyProtection="1">
      <alignment horizontal="right"/>
      <protection locked="0"/>
    </xf>
    <xf numFmtId="0" fontId="7" fillId="0" borderId="0" xfId="0" applyFont="1"/>
    <xf numFmtId="1" fontId="7" fillId="0" borderId="0" xfId="0" applyNumberFormat="1" applyFont="1"/>
    <xf numFmtId="167" fontId="0" fillId="0" borderId="0" xfId="0" applyNumberFormat="1"/>
    <xf numFmtId="9" fontId="0" fillId="0" borderId="0" xfId="18" applyFont="1"/>
    <xf numFmtId="0" fontId="14" fillId="0" borderId="9" xfId="23">
      <alignment wrapText="1"/>
    </xf>
    <xf numFmtId="0" fontId="0" fillId="0" borderId="8" xfId="24" applyFont="1">
      <alignment wrapText="1"/>
    </xf>
    <xf numFmtId="0" fontId="32" fillId="0" borderId="0" xfId="0" applyFont="1"/>
    <xf numFmtId="9" fontId="0" fillId="0" borderId="2" xfId="18" applyFont="1" applyFill="1" applyBorder="1" applyAlignment="1">
      <alignment horizontal="right" wrapText="1"/>
    </xf>
    <xf numFmtId="11" fontId="0" fillId="0" borderId="2" xfId="2" applyNumberFormat="1" applyFont="1" applyAlignment="1">
      <alignment horizontal="right" wrapText="1"/>
    </xf>
    <xf numFmtId="11" fontId="6" fillId="0" borderId="4" xfId="5" applyNumberFormat="1" applyAlignment="1">
      <alignment horizontal="right" wrapText="1"/>
    </xf>
    <xf numFmtId="11" fontId="7" fillId="0" borderId="0" xfId="0" applyNumberFormat="1" applyFont="1" applyAlignment="1" applyProtection="1">
      <alignment horizontal="right"/>
      <protection locked="0"/>
    </xf>
    <xf numFmtId="11" fontId="7" fillId="0" borderId="0" xfId="0" applyNumberFormat="1" applyFont="1"/>
    <xf numFmtId="0" fontId="4" fillId="36" borderId="0" xfId="85" applyFill="1"/>
    <xf numFmtId="0" fontId="39" fillId="37" borderId="0" xfId="86" applyFont="1" applyFill="1" applyAlignment="1">
      <alignment vertical="center" wrapText="1"/>
    </xf>
    <xf numFmtId="0" fontId="40" fillId="37" borderId="0" xfId="86" applyFont="1" applyFill="1" applyAlignment="1">
      <alignment horizontal="centerContinuous" vertical="center" wrapText="1"/>
    </xf>
    <xf numFmtId="0" fontId="41" fillId="37" borderId="0" xfId="86" applyFont="1" applyFill="1" applyAlignment="1">
      <alignment vertical="center" wrapText="1"/>
    </xf>
    <xf numFmtId="0" fontId="42" fillId="37" borderId="0" xfId="86" applyFont="1" applyFill="1" applyAlignment="1">
      <alignment vertical="center" wrapText="1"/>
    </xf>
    <xf numFmtId="0" fontId="42" fillId="37" borderId="0" xfId="86" applyFont="1" applyFill="1" applyAlignment="1">
      <alignment horizontal="center" vertical="center" wrapText="1"/>
    </xf>
    <xf numFmtId="0" fontId="41" fillId="37" borderId="0" xfId="86" applyFont="1" applyFill="1" applyAlignment="1">
      <alignment horizontal="center" vertical="center" wrapText="1"/>
    </xf>
    <xf numFmtId="0" fontId="43" fillId="36" borderId="0" xfId="86" applyFont="1" applyFill="1" applyAlignment="1">
      <alignment vertical="center" wrapText="1"/>
    </xf>
    <xf numFmtId="168" fontId="44" fillId="38" borderId="0" xfId="86" applyNumberFormat="1" applyFont="1" applyFill="1" applyAlignment="1">
      <alignment horizontal="right" vertical="center" wrapText="1"/>
    </xf>
    <xf numFmtId="168" fontId="44" fillId="36" borderId="0" xfId="86" applyNumberFormat="1" applyFont="1" applyFill="1" applyAlignment="1">
      <alignment horizontal="right" vertical="center" wrapText="1"/>
    </xf>
    <xf numFmtId="169" fontId="45" fillId="36" borderId="0" xfId="86" applyNumberFormat="1" applyFont="1" applyFill="1" applyAlignment="1">
      <alignment horizontal="right" vertical="center" wrapText="1"/>
    </xf>
    <xf numFmtId="169" fontId="46"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1"/>
    </xf>
    <xf numFmtId="170" fontId="47" fillId="38" borderId="0" xfId="86" applyNumberFormat="1" applyFont="1" applyFill="1" applyAlignment="1">
      <alignment horizontal="right" vertical="center" wrapText="1"/>
    </xf>
    <xf numFmtId="170" fontId="47"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xf>
    <xf numFmtId="171" fontId="47" fillId="36" borderId="0" xfId="86" applyNumberFormat="1" applyFont="1" applyFill="1" applyAlignment="1">
      <alignment horizontal="right" vertical="center" wrapText="1"/>
    </xf>
    <xf numFmtId="0" fontId="37" fillId="36" borderId="0" xfId="86" applyFont="1" applyFill="1" applyAlignment="1">
      <alignment horizontal="left" vertical="center" wrapText="1" indent="2"/>
    </xf>
    <xf numFmtId="0" fontId="37" fillId="36" borderId="21" xfId="86" applyFont="1" applyFill="1" applyBorder="1" applyAlignment="1">
      <alignment horizontal="left" vertical="center" wrapText="1" indent="2"/>
    </xf>
    <xf numFmtId="0" fontId="49" fillId="36" borderId="22" xfId="86" applyFont="1" applyFill="1" applyBorder="1" applyAlignment="1">
      <alignment vertical="center" wrapText="1"/>
    </xf>
    <xf numFmtId="168" fontId="48" fillId="38" borderId="22" xfId="86" applyNumberFormat="1" applyFont="1" applyFill="1" applyBorder="1" applyAlignment="1">
      <alignment horizontal="right" vertical="center" wrapText="1"/>
    </xf>
    <xf numFmtId="168" fontId="48" fillId="36" borderId="22" xfId="86" applyNumberFormat="1" applyFont="1" applyFill="1" applyBorder="1" applyAlignment="1">
      <alignment horizontal="right" vertical="center" wrapText="1"/>
    </xf>
    <xf numFmtId="169" fontId="48" fillId="36" borderId="22" xfId="86" applyNumberFormat="1" applyFont="1" applyFill="1" applyBorder="1" applyAlignment="1">
      <alignment horizontal="right" vertical="center" wrapText="1"/>
    </xf>
    <xf numFmtId="171" fontId="48" fillId="36" borderId="22" xfId="86" applyNumberFormat="1" applyFont="1" applyFill="1" applyBorder="1" applyAlignment="1">
      <alignment horizontal="right" vertical="center" wrapText="1"/>
    </xf>
    <xf numFmtId="0" fontId="50" fillId="36" borderId="0" xfId="85" applyFont="1" applyFill="1"/>
    <xf numFmtId="170" fontId="47" fillId="38" borderId="21" xfId="86" applyNumberFormat="1" applyFont="1" applyFill="1" applyBorder="1" applyAlignment="1">
      <alignment horizontal="right" vertical="center" wrapText="1"/>
    </xf>
    <xf numFmtId="169" fontId="46" fillId="36" borderId="21" xfId="86" applyNumberFormat="1" applyFont="1" applyFill="1" applyBorder="1" applyAlignment="1">
      <alignment horizontal="right" vertical="center" wrapText="1"/>
    </xf>
    <xf numFmtId="0" fontId="4" fillId="36" borderId="0" xfId="85" applyFill="1" applyAlignment="1">
      <alignment horizontal="right" indent="1"/>
    </xf>
    <xf numFmtId="0" fontId="50" fillId="36" borderId="0" xfId="85" applyFont="1" applyFill="1" applyAlignment="1">
      <alignment horizontal="right" indent="1"/>
    </xf>
    <xf numFmtId="169" fontId="47" fillId="36" borderId="0" xfId="86" applyNumberFormat="1" applyFont="1" applyFill="1" applyAlignment="1">
      <alignment horizontal="right" vertical="center" wrapText="1"/>
    </xf>
    <xf numFmtId="170" fontId="55" fillId="38" borderId="0" xfId="86" applyNumberFormat="1" applyFont="1" applyFill="1" applyAlignment="1">
      <alignment horizontal="right" vertical="center" wrapText="1"/>
    </xf>
    <xf numFmtId="170" fontId="55" fillId="36" borderId="0" xfId="86" applyNumberFormat="1" applyFont="1" applyFill="1" applyAlignment="1">
      <alignment horizontal="right" vertical="center" wrapText="1"/>
    </xf>
    <xf numFmtId="168" fontId="55" fillId="36" borderId="0" xfId="86" applyNumberFormat="1" applyFont="1" applyFill="1" applyAlignment="1">
      <alignment horizontal="right" vertical="center" wrapText="1"/>
    </xf>
    <xf numFmtId="171" fontId="56" fillId="36" borderId="0" xfId="86" applyNumberFormat="1" applyFont="1" applyFill="1" applyAlignment="1">
      <alignment horizontal="right" vertical="center" wrapText="1"/>
    </xf>
    <xf numFmtId="171" fontId="55" fillId="36" borderId="0" xfId="86" applyNumberFormat="1" applyFont="1" applyFill="1" applyAlignment="1">
      <alignment horizontal="right" vertical="center" wrapText="1"/>
    </xf>
    <xf numFmtId="171" fontId="48" fillId="36" borderId="0" xfId="86" applyNumberFormat="1" applyFont="1" applyFill="1" applyAlignment="1">
      <alignment horizontal="right" vertical="center" wrapText="1"/>
    </xf>
    <xf numFmtId="170" fontId="44" fillId="38" borderId="0" xfId="86" applyNumberFormat="1" applyFont="1" applyFill="1" applyAlignment="1">
      <alignment horizontal="right" vertical="center" wrapText="1"/>
    </xf>
    <xf numFmtId="170" fontId="44" fillId="36" borderId="0" xfId="86" applyNumberFormat="1" applyFont="1" applyFill="1" applyAlignment="1">
      <alignment horizontal="right" vertical="center" wrapText="1"/>
    </xf>
    <xf numFmtId="168" fontId="47" fillId="36" borderId="0" xfId="86" applyNumberFormat="1" applyFont="1" applyFill="1" applyAlignment="1">
      <alignment horizontal="right" vertical="center" wrapText="1" indent="1"/>
    </xf>
    <xf numFmtId="171" fontId="48" fillId="36" borderId="0" xfId="86" applyNumberFormat="1" applyFont="1" applyFill="1" applyAlignment="1">
      <alignment horizontal="right" vertical="center" wrapText="1" indent="1"/>
    </xf>
    <xf numFmtId="171" fontId="47" fillId="36" borderId="0" xfId="86" applyNumberFormat="1" applyFont="1" applyFill="1" applyAlignment="1">
      <alignment horizontal="right" vertical="center" wrapText="1" indent="1"/>
    </xf>
    <xf numFmtId="172" fontId="44" fillId="38" borderId="0" xfId="86" applyNumberFormat="1" applyFont="1" applyFill="1" applyAlignment="1">
      <alignment horizontal="right" vertical="center" wrapText="1"/>
    </xf>
    <xf numFmtId="172" fontId="44" fillId="36" borderId="0" xfId="86" applyNumberFormat="1" applyFont="1" applyFill="1" applyAlignment="1">
      <alignment horizontal="right" vertical="center" wrapText="1"/>
    </xf>
    <xf numFmtId="169" fontId="57" fillId="36" borderId="0" xfId="86" applyNumberFormat="1" applyFont="1" applyFill="1" applyAlignment="1">
      <alignment horizontal="right" vertical="center" wrapText="1"/>
    </xf>
    <xf numFmtId="171" fontId="44" fillId="36" borderId="0" xfId="86" applyNumberFormat="1" applyFont="1" applyFill="1" applyAlignment="1">
      <alignment horizontal="right" vertical="center" wrapText="1"/>
    </xf>
    <xf numFmtId="172" fontId="47" fillId="38" borderId="0" xfId="86" applyNumberFormat="1" applyFont="1" applyFill="1" applyAlignment="1">
      <alignment horizontal="right" vertical="center" wrapText="1"/>
    </xf>
    <xf numFmtId="172" fontId="47" fillId="36" borderId="0" xfId="86" applyNumberFormat="1" applyFont="1" applyFill="1" applyAlignment="1">
      <alignment horizontal="right" vertical="center" wrapText="1"/>
    </xf>
    <xf numFmtId="169" fontId="47" fillId="38" borderId="0" xfId="86" applyNumberFormat="1" applyFont="1" applyFill="1" applyAlignment="1">
      <alignment horizontal="right" vertical="center" wrapText="1"/>
    </xf>
    <xf numFmtId="169" fontId="48" fillId="36" borderId="0" xfId="86" applyNumberFormat="1" applyFont="1" applyFill="1" applyAlignment="1">
      <alignment horizontal="right" vertical="center" wrapText="1" indent="1"/>
    </xf>
    <xf numFmtId="0" fontId="43" fillId="36" borderId="0" xfId="86" applyFont="1" applyFill="1" applyAlignment="1">
      <alignment horizontal="left" vertical="center" wrapText="1"/>
    </xf>
    <xf numFmtId="168" fontId="59" fillId="36" borderId="0" xfId="86" applyNumberFormat="1" applyFont="1" applyFill="1" applyAlignment="1">
      <alignment horizontal="right" vertical="center" wrapText="1"/>
    </xf>
    <xf numFmtId="169" fontId="56" fillId="36" borderId="0" xfId="86" applyNumberFormat="1" applyFont="1" applyFill="1" applyAlignment="1">
      <alignment horizontal="right" vertical="center" wrapText="1"/>
    </xf>
    <xf numFmtId="168" fontId="47" fillId="38" borderId="0" xfId="86" applyNumberFormat="1" applyFont="1" applyFill="1" applyAlignment="1">
      <alignment horizontal="right" vertical="center" wrapText="1"/>
    </xf>
    <xf numFmtId="0" fontId="49" fillId="36" borderId="24" xfId="86" applyFont="1" applyFill="1" applyBorder="1" applyAlignment="1">
      <alignment vertical="center" wrapText="1"/>
    </xf>
    <xf numFmtId="168" fontId="48" fillId="38" borderId="24" xfId="86" applyNumberFormat="1" applyFont="1" applyFill="1" applyBorder="1" applyAlignment="1">
      <alignment horizontal="right" vertical="center" wrapText="1"/>
    </xf>
    <xf numFmtId="168" fontId="48" fillId="36" borderId="24" xfId="86" applyNumberFormat="1" applyFont="1" applyFill="1" applyBorder="1" applyAlignment="1">
      <alignment horizontal="right" vertical="center" wrapText="1"/>
    </xf>
    <xf numFmtId="169" fontId="46" fillId="36" borderId="24" xfId="86" applyNumberFormat="1" applyFont="1" applyFill="1" applyBorder="1" applyAlignment="1">
      <alignment horizontal="right" vertical="center" wrapText="1"/>
    </xf>
    <xf numFmtId="0" fontId="61" fillId="35" borderId="0" xfId="86" applyFont="1" applyFill="1">
      <alignment vertical="center"/>
    </xf>
    <xf numFmtId="173" fontId="64" fillId="35" borderId="0" xfId="86" applyNumberFormat="1" applyFont="1" applyFill="1">
      <alignment vertical="center"/>
    </xf>
    <xf numFmtId="174" fontId="61" fillId="35" borderId="0" xfId="86" applyNumberFormat="1" applyFont="1" applyFill="1">
      <alignment vertical="center"/>
    </xf>
    <xf numFmtId="0" fontId="61" fillId="35" borderId="0" xfId="0" applyFont="1" applyFill="1" applyAlignment="1">
      <alignment horizontal="left" vertical="center" indent="3"/>
    </xf>
    <xf numFmtId="0" fontId="8" fillId="0" borderId="0" xfId="9" applyAlignment="1" applyProtection="1"/>
    <xf numFmtId="0" fontId="61" fillId="0" borderId="28" xfId="86" applyFont="1" applyBorder="1">
      <alignment vertical="center"/>
    </xf>
    <xf numFmtId="0" fontId="61" fillId="0" borderId="0" xfId="86" applyFont="1" applyAlignment="1">
      <alignment horizontal="center" vertical="center"/>
    </xf>
    <xf numFmtId="0" fontId="61" fillId="0" borderId="0" xfId="86" applyFont="1">
      <alignment vertical="center"/>
    </xf>
    <xf numFmtId="0" fontId="62" fillId="0" borderId="0" xfId="86" applyFont="1" applyAlignment="1">
      <alignment horizontal="center" vertical="center"/>
    </xf>
    <xf numFmtId="0" fontId="61" fillId="0" borderId="0" xfId="86" applyFont="1" applyAlignment="1">
      <alignment horizontal="left" vertical="center"/>
    </xf>
    <xf numFmtId="0" fontId="63" fillId="0" borderId="28" xfId="85" applyFont="1" applyBorder="1" applyAlignment="1">
      <alignment horizontal="center" vertical="center"/>
    </xf>
    <xf numFmtId="0" fontId="61" fillId="0" borderId="28" xfId="86" applyFont="1" applyBorder="1" applyAlignment="1">
      <alignment horizontal="left" vertical="center"/>
    </xf>
    <xf numFmtId="0" fontId="61" fillId="0" borderId="0" xfId="0" applyFont="1" applyAlignment="1">
      <alignment horizontal="left" vertical="center"/>
    </xf>
    <xf numFmtId="49" fontId="61" fillId="0" borderId="0" xfId="86" applyNumberFormat="1" applyFont="1">
      <alignment vertical="center"/>
    </xf>
    <xf numFmtId="173" fontId="64" fillId="0" borderId="0" xfId="86" applyNumberFormat="1" applyFont="1">
      <alignment vertical="center"/>
    </xf>
    <xf numFmtId="173" fontId="63" fillId="0" borderId="0" xfId="85" applyNumberFormat="1" applyFont="1" applyAlignment="1">
      <alignment vertical="center"/>
    </xf>
    <xf numFmtId="174" fontId="61" fillId="0" borderId="0" xfId="86" applyNumberFormat="1" applyFont="1">
      <alignment vertical="center"/>
    </xf>
    <xf numFmtId="49" fontId="61" fillId="0" borderId="0" xfId="86" applyNumberFormat="1" applyFont="1" applyAlignment="1">
      <alignment vertical="center" wrapText="1"/>
    </xf>
    <xf numFmtId="49" fontId="61" fillId="0" borderId="0" xfId="86" applyNumberFormat="1" applyFont="1" applyAlignment="1">
      <alignment horizontal="left" vertical="center" wrapText="1"/>
    </xf>
    <xf numFmtId="0" fontId="62" fillId="0" borderId="0" xfId="0" applyFont="1" applyAlignment="1">
      <alignment horizontal="left" vertical="center"/>
    </xf>
    <xf numFmtId="49" fontId="62" fillId="0" borderId="0" xfId="86" applyNumberFormat="1" applyFont="1">
      <alignment vertical="center"/>
    </xf>
    <xf numFmtId="173" fontId="62" fillId="0" borderId="0" xfId="86" applyNumberFormat="1" applyFont="1">
      <alignment vertical="center"/>
    </xf>
    <xf numFmtId="49" fontId="61" fillId="0" borderId="0" xfId="0" applyNumberFormat="1" applyFont="1" applyAlignment="1">
      <alignment vertical="center"/>
    </xf>
    <xf numFmtId="0" fontId="61" fillId="0" borderId="25" xfId="0" applyFont="1" applyBorder="1" applyAlignment="1">
      <alignment horizontal="left" vertical="center"/>
    </xf>
    <xf numFmtId="49" fontId="61" fillId="0" borderId="25" xfId="86" applyNumberFormat="1" applyFont="1" applyBorder="1">
      <alignment vertical="center"/>
    </xf>
    <xf numFmtId="173" fontId="64" fillId="0" borderId="25" xfId="86" applyNumberFormat="1" applyFont="1" applyBorder="1">
      <alignment vertical="center"/>
    </xf>
    <xf numFmtId="0" fontId="61" fillId="0" borderId="0" xfId="0" applyFont="1" applyAlignment="1">
      <alignment horizontal="left" vertical="center" indent="1"/>
    </xf>
    <xf numFmtId="49" fontId="61" fillId="0" borderId="0" xfId="86" applyNumberFormat="1" applyFont="1" applyAlignment="1">
      <alignment horizontal="left" vertical="center" indent="1"/>
    </xf>
    <xf numFmtId="0" fontId="61" fillId="0" borderId="0" xfId="0" applyFont="1" applyAlignment="1">
      <alignment horizontal="left" vertical="center" indent="2"/>
    </xf>
    <xf numFmtId="49" fontId="61" fillId="0" borderId="0" xfId="86" applyNumberFormat="1" applyFont="1" applyAlignment="1">
      <alignment horizontal="left" vertical="center" indent="2"/>
    </xf>
    <xf numFmtId="0" fontId="62" fillId="0" borderId="26" xfId="0" applyFont="1" applyBorder="1" applyAlignment="1">
      <alignment horizontal="left" vertical="center"/>
    </xf>
    <xf numFmtId="49" fontId="62" fillId="0" borderId="26" xfId="86" applyNumberFormat="1" applyFont="1" applyBorder="1">
      <alignment vertical="center"/>
    </xf>
    <xf numFmtId="173" fontId="62" fillId="0" borderId="26" xfId="86" applyNumberFormat="1" applyFont="1" applyBorder="1">
      <alignment vertical="center"/>
    </xf>
    <xf numFmtId="49" fontId="62" fillId="0" borderId="0" xfId="86" applyNumberFormat="1" applyFont="1" applyAlignment="1">
      <alignment horizontal="left" vertical="center"/>
    </xf>
    <xf numFmtId="49" fontId="61" fillId="0" borderId="0" xfId="86" applyNumberFormat="1" applyFont="1" applyAlignment="1">
      <alignment horizontal="left" vertical="center" wrapText="1" indent="1"/>
    </xf>
    <xf numFmtId="49" fontId="61" fillId="0" borderId="0" xfId="86" applyNumberFormat="1" applyFont="1" applyAlignment="1">
      <alignment horizontal="left" vertical="center" wrapText="1" indent="2"/>
    </xf>
    <xf numFmtId="0" fontId="61" fillId="0" borderId="0" xfId="0" applyFont="1" applyAlignment="1">
      <alignment horizontal="left" vertical="center" indent="3"/>
    </xf>
    <xf numFmtId="49" fontId="61" fillId="0" borderId="0" xfId="86" applyNumberFormat="1" applyFont="1" applyAlignment="1">
      <alignment horizontal="left" vertical="center" wrapText="1" indent="3"/>
    </xf>
    <xf numFmtId="49" fontId="61" fillId="0" borderId="0" xfId="86" applyNumberFormat="1" applyFont="1" applyAlignment="1">
      <alignment horizontal="left" vertical="center" indent="3"/>
    </xf>
    <xf numFmtId="0" fontId="61" fillId="0" borderId="29" xfId="0" applyFont="1" applyBorder="1" applyAlignment="1">
      <alignment horizontal="left" vertical="center" indent="1"/>
    </xf>
    <xf numFmtId="49" fontId="64" fillId="0" borderId="29" xfId="86" applyNumberFormat="1" applyFont="1" applyBorder="1" applyAlignment="1">
      <alignment horizontal="left" vertical="center" indent="1"/>
    </xf>
    <xf numFmtId="173" fontId="64" fillId="0" borderId="29" xfId="86" applyNumberFormat="1" applyFont="1" applyBorder="1">
      <alignment vertical="center"/>
    </xf>
    <xf numFmtId="49" fontId="61" fillId="0" borderId="0" xfId="0" applyNumberFormat="1" applyFont="1" applyAlignment="1">
      <alignment horizontal="left" vertical="center" indent="2"/>
    </xf>
    <xf numFmtId="0" fontId="61" fillId="0" borderId="26" xfId="0" applyFont="1" applyBorder="1" applyAlignment="1">
      <alignment horizontal="left" vertical="center"/>
    </xf>
    <xf numFmtId="49" fontId="61" fillId="0" borderId="26" xfId="86" applyNumberFormat="1" applyFont="1" applyBorder="1" applyAlignment="1">
      <alignment horizontal="left" vertical="center"/>
    </xf>
    <xf numFmtId="173" fontId="64" fillId="0" borderId="26" xfId="86" applyNumberFormat="1" applyFont="1" applyBorder="1">
      <alignment vertical="center"/>
    </xf>
    <xf numFmtId="49" fontId="61" fillId="0" borderId="0" xfId="86" applyNumberFormat="1" applyFont="1" applyAlignment="1">
      <alignment horizontal="left" vertical="center"/>
    </xf>
    <xf numFmtId="0" fontId="61" fillId="0" borderId="30" xfId="86" applyFont="1" applyBorder="1">
      <alignment vertical="center"/>
    </xf>
    <xf numFmtId="49" fontId="61" fillId="35" borderId="0" xfId="86" applyNumberFormat="1" applyFont="1" applyFill="1" applyAlignment="1">
      <alignment horizontal="left" vertical="center" wrapText="1" indent="3"/>
    </xf>
    <xf numFmtId="0" fontId="61" fillId="35" borderId="0" xfId="0" applyFont="1" applyFill="1" applyAlignment="1">
      <alignment horizontal="left" vertical="center" indent="4"/>
    </xf>
    <xf numFmtId="49" fontId="61" fillId="35" borderId="0" xfId="86" applyNumberFormat="1" applyFont="1" applyFill="1" applyAlignment="1">
      <alignment horizontal="left" vertical="center" wrapText="1" indent="4"/>
    </xf>
    <xf numFmtId="0" fontId="65" fillId="0" borderId="0" xfId="0" applyFont="1"/>
    <xf numFmtId="0" fontId="65" fillId="0" borderId="25" xfId="0" applyFont="1" applyBorder="1"/>
    <xf numFmtId="0" fontId="69" fillId="0" borderId="0" xfId="0" applyFont="1"/>
    <xf numFmtId="0" fontId="68" fillId="43" borderId="0" xfId="86" applyFont="1" applyFill="1" applyAlignment="1">
      <alignment horizontal="center" vertical="center"/>
    </xf>
    <xf numFmtId="0" fontId="68" fillId="42" borderId="0" xfId="86" applyFont="1" applyFill="1" applyAlignment="1">
      <alignment horizontal="center" vertical="center"/>
    </xf>
    <xf numFmtId="176" fontId="42" fillId="37" borderId="0" xfId="86" applyNumberFormat="1" applyFont="1" applyFill="1" applyAlignment="1">
      <alignment vertical="center" wrapText="1"/>
    </xf>
    <xf numFmtId="177" fontId="0" fillId="0" borderId="0" xfId="84" quotePrefix="1" applyNumberFormat="1" applyFont="1" applyAlignment="1"/>
    <xf numFmtId="177" fontId="40" fillId="37" borderId="0" xfId="86" applyNumberFormat="1" applyFont="1" applyFill="1" applyAlignment="1">
      <alignment horizontal="centerContinuous" vertical="center" wrapText="1"/>
    </xf>
    <xf numFmtId="177" fontId="44" fillId="38" borderId="0" xfId="86" applyNumberFormat="1" applyFont="1" applyFill="1" applyAlignment="1">
      <alignment horizontal="right" vertical="center" wrapText="1"/>
    </xf>
    <xf numFmtId="177" fontId="44" fillId="36" borderId="0" xfId="86" applyNumberFormat="1" applyFont="1" applyFill="1" applyAlignment="1">
      <alignment horizontal="right" vertical="center" wrapText="1"/>
    </xf>
    <xf numFmtId="177" fontId="47" fillId="38" borderId="0" xfId="84" applyNumberFormat="1" applyFont="1" applyFill="1" applyBorder="1" applyAlignment="1">
      <alignment horizontal="right" vertical="center" wrapText="1"/>
    </xf>
    <xf numFmtId="177" fontId="4" fillId="36" borderId="0" xfId="85" applyNumberFormat="1" applyFill="1"/>
    <xf numFmtId="177" fontId="47" fillId="36" borderId="0" xfId="86" applyNumberFormat="1" applyFont="1" applyFill="1" applyAlignment="1">
      <alignment horizontal="right" vertical="center" wrapText="1"/>
    </xf>
    <xf numFmtId="177" fontId="47" fillId="38" borderId="31" xfId="84" applyNumberFormat="1" applyFont="1" applyFill="1" applyBorder="1" applyAlignment="1">
      <alignment horizontal="right" vertical="center" wrapText="1"/>
    </xf>
    <xf numFmtId="0" fontId="37" fillId="36" borderId="0" xfId="85" applyFont="1" applyFill="1" applyAlignment="1">
      <alignment wrapText="1"/>
    </xf>
    <xf numFmtId="177" fontId="0" fillId="0" borderId="0" xfId="84" applyNumberFormat="1" applyFont="1" applyAlignment="1">
      <alignment horizontal="center"/>
    </xf>
    <xf numFmtId="177" fontId="0" fillId="0" borderId="0" xfId="84" applyNumberFormat="1" applyFont="1" applyAlignment="1"/>
    <xf numFmtId="176" fontId="42" fillId="37" borderId="32" xfId="86" applyNumberFormat="1" applyFont="1" applyFill="1" applyBorder="1" applyAlignment="1">
      <alignment vertical="center" wrapText="1"/>
    </xf>
    <xf numFmtId="177" fontId="44" fillId="36" borderId="32" xfId="86" applyNumberFormat="1" applyFont="1" applyFill="1" applyBorder="1" applyAlignment="1">
      <alignment horizontal="right" vertical="center" wrapText="1"/>
    </xf>
    <xf numFmtId="177" fontId="47" fillId="36" borderId="32" xfId="86" applyNumberFormat="1" applyFont="1" applyFill="1" applyBorder="1" applyAlignment="1">
      <alignment horizontal="right" vertical="center" wrapText="1"/>
    </xf>
    <xf numFmtId="0" fontId="70" fillId="0" borderId="0" xfId="0" applyFont="1"/>
    <xf numFmtId="177" fontId="70" fillId="0" borderId="0" xfId="0" applyNumberFormat="1" applyFont="1"/>
    <xf numFmtId="177" fontId="71" fillId="0" borderId="0" xfId="84" quotePrefix="1" applyNumberFormat="1" applyFont="1" applyAlignment="1"/>
    <xf numFmtId="177" fontId="71" fillId="0" borderId="0" xfId="0" applyNumberFormat="1" applyFont="1"/>
    <xf numFmtId="177" fontId="47" fillId="36" borderId="31" xfId="86" applyNumberFormat="1" applyFont="1" applyFill="1" applyBorder="1" applyAlignment="1">
      <alignment horizontal="right" vertical="center" wrapText="1"/>
    </xf>
    <xf numFmtId="177" fontId="47" fillId="36" borderId="33" xfId="86" applyNumberFormat="1" applyFont="1" applyFill="1" applyBorder="1" applyAlignment="1">
      <alignment horizontal="right" vertical="center" wrapText="1"/>
    </xf>
    <xf numFmtId="164" fontId="4" fillId="36" borderId="0" xfId="84" applyFont="1" applyFill="1" applyAlignment="1"/>
    <xf numFmtId="0" fontId="65" fillId="36" borderId="34" xfId="85" applyFont="1" applyFill="1" applyBorder="1"/>
    <xf numFmtId="164" fontId="65" fillId="0" borderId="34" xfId="84" applyFont="1" applyBorder="1" applyAlignment="1"/>
    <xf numFmtId="2" fontId="65" fillId="0" borderId="34" xfId="0" applyNumberFormat="1" applyFont="1" applyBorder="1"/>
    <xf numFmtId="177" fontId="0" fillId="0" borderId="0" xfId="0" applyNumberFormat="1"/>
    <xf numFmtId="0" fontId="3" fillId="36" borderId="0" xfId="85" applyFont="1" applyFill="1"/>
    <xf numFmtId="9" fontId="4" fillId="36" borderId="0" xfId="85" applyNumberFormat="1" applyFill="1"/>
    <xf numFmtId="175" fontId="4" fillId="36" borderId="0" xfId="84" applyNumberFormat="1" applyFont="1" applyFill="1" applyAlignment="1"/>
    <xf numFmtId="175" fontId="47" fillId="36" borderId="0" xfId="84" applyNumberFormat="1" applyFont="1" applyFill="1" applyBorder="1" applyAlignment="1">
      <alignment horizontal="right" vertical="center" wrapText="1"/>
    </xf>
    <xf numFmtId="178" fontId="72" fillId="36" borderId="0" xfId="85" applyNumberFormat="1" applyFont="1" applyFill="1"/>
    <xf numFmtId="0" fontId="0" fillId="0" borderId="0" xfId="0" applyAlignment="1">
      <alignment vertical="center"/>
    </xf>
    <xf numFmtId="165" fontId="0" fillId="0" borderId="34" xfId="0" applyNumberFormat="1" applyBorder="1" applyAlignment="1">
      <alignment horizontal="right"/>
    </xf>
    <xf numFmtId="3" fontId="0" fillId="0" borderId="34" xfId="0" applyNumberFormat="1" applyBorder="1" applyAlignment="1">
      <alignment horizontal="right"/>
    </xf>
    <xf numFmtId="0" fontId="65" fillId="3" borderId="0" xfId="0" applyFont="1" applyFill="1"/>
    <xf numFmtId="0" fontId="61" fillId="41" borderId="0" xfId="0" applyFont="1" applyFill="1" applyAlignment="1">
      <alignment horizontal="left" vertical="center" indent="4"/>
    </xf>
    <xf numFmtId="49" fontId="61" fillId="41" borderId="0" xfId="86" applyNumberFormat="1" applyFont="1" applyFill="1" applyAlignment="1">
      <alignment horizontal="left" vertical="center" wrapText="1" indent="4"/>
    </xf>
    <xf numFmtId="173" fontId="64" fillId="41" borderId="0" xfId="86" applyNumberFormat="1" applyFont="1" applyFill="1">
      <alignment vertical="center"/>
    </xf>
    <xf numFmtId="174" fontId="61" fillId="41" borderId="0" xfId="86" applyNumberFormat="1" applyFont="1" applyFill="1">
      <alignment vertical="center"/>
    </xf>
    <xf numFmtId="0" fontId="61" fillId="41" borderId="0" xfId="86" applyFont="1" applyFill="1">
      <alignment vertical="center"/>
    </xf>
    <xf numFmtId="0" fontId="65" fillId="41" borderId="25" xfId="0" applyFont="1" applyFill="1" applyBorder="1"/>
    <xf numFmtId="0" fontId="61" fillId="49" borderId="0" xfId="0" applyFont="1" applyFill="1" applyAlignment="1">
      <alignment horizontal="left" vertical="center" indent="4"/>
    </xf>
    <xf numFmtId="49" fontId="61" fillId="49" borderId="0" xfId="86" applyNumberFormat="1" applyFont="1" applyFill="1" applyAlignment="1">
      <alignment horizontal="left" vertical="center" wrapText="1" indent="4"/>
    </xf>
    <xf numFmtId="173" fontId="64" fillId="49" borderId="0" xfId="86" applyNumberFormat="1" applyFont="1" applyFill="1">
      <alignment vertical="center"/>
    </xf>
    <xf numFmtId="174" fontId="61" fillId="49" borderId="0" xfId="86" applyNumberFormat="1" applyFont="1" applyFill="1">
      <alignment vertical="center"/>
    </xf>
    <xf numFmtId="0" fontId="61" fillId="49" borderId="0" xfId="86" applyFont="1" applyFill="1">
      <alignment vertical="center"/>
    </xf>
    <xf numFmtId="0" fontId="61" fillId="40" borderId="0" xfId="0" applyFont="1" applyFill="1" applyAlignment="1">
      <alignment horizontal="left" vertical="center" indent="4"/>
    </xf>
    <xf numFmtId="49" fontId="61" fillId="40" borderId="0" xfId="86" applyNumberFormat="1" applyFont="1" applyFill="1" applyAlignment="1">
      <alignment horizontal="left" vertical="center" wrapText="1" indent="4"/>
    </xf>
    <xf numFmtId="173" fontId="64" fillId="40" borderId="0" xfId="86" applyNumberFormat="1" applyFont="1" applyFill="1">
      <alignment vertical="center"/>
    </xf>
    <xf numFmtId="174" fontId="61" fillId="40" borderId="0" xfId="86" applyNumberFormat="1" applyFont="1" applyFill="1">
      <alignment vertical="center"/>
    </xf>
    <xf numFmtId="0" fontId="61" fillId="40" borderId="0" xfId="86" applyFont="1" applyFill="1">
      <alignment vertical="center"/>
    </xf>
    <xf numFmtId="0" fontId="61" fillId="46" borderId="0" xfId="0" applyFont="1" applyFill="1" applyAlignment="1">
      <alignment horizontal="left" vertical="center" indent="4"/>
    </xf>
    <xf numFmtId="49" fontId="61" fillId="46" borderId="0" xfId="86" applyNumberFormat="1" applyFont="1" applyFill="1" applyAlignment="1">
      <alignment horizontal="left" vertical="center" wrapText="1" indent="4"/>
    </xf>
    <xf numFmtId="173" fontId="64" fillId="46" borderId="0" xfId="86" applyNumberFormat="1" applyFont="1" applyFill="1">
      <alignment vertical="center"/>
    </xf>
    <xf numFmtId="174" fontId="61" fillId="46" borderId="0" xfId="86" applyNumberFormat="1" applyFont="1" applyFill="1">
      <alignment vertical="center"/>
    </xf>
    <xf numFmtId="0" fontId="61" fillId="46" borderId="0" xfId="86" applyFont="1" applyFill="1">
      <alignment vertical="center"/>
    </xf>
    <xf numFmtId="0" fontId="0" fillId="51" borderId="34" xfId="0" applyFill="1" applyBorder="1"/>
    <xf numFmtId="0" fontId="0" fillId="48" borderId="34" xfId="0" applyFill="1" applyBorder="1"/>
    <xf numFmtId="0" fontId="0" fillId="52" borderId="34" xfId="0" applyFill="1" applyBorder="1"/>
    <xf numFmtId="0" fontId="0" fillId="50" borderId="34" xfId="0" applyFill="1" applyBorder="1"/>
    <xf numFmtId="0" fontId="0" fillId="53" borderId="34" xfId="0" applyFill="1" applyBorder="1"/>
    <xf numFmtId="0" fontId="61" fillId="54" borderId="0" xfId="0" applyFont="1" applyFill="1" applyAlignment="1">
      <alignment horizontal="left" vertical="center" indent="1"/>
    </xf>
    <xf numFmtId="49" fontId="61" fillId="54" borderId="0" xfId="86" applyNumberFormat="1" applyFont="1" applyFill="1" applyAlignment="1">
      <alignment horizontal="left" vertical="center" indent="1"/>
    </xf>
    <xf numFmtId="173" fontId="64" fillId="54" borderId="0" xfId="86" applyNumberFormat="1" applyFont="1" applyFill="1">
      <alignment vertical="center"/>
    </xf>
    <xf numFmtId="174" fontId="61" fillId="54" borderId="0" xfId="86" applyNumberFormat="1" applyFont="1" applyFill="1">
      <alignment vertical="center"/>
    </xf>
    <xf numFmtId="0" fontId="61" fillId="54" borderId="0" xfId="86" applyFont="1" applyFill="1">
      <alignment vertical="center"/>
    </xf>
    <xf numFmtId="0" fontId="2" fillId="36" borderId="0" xfId="87" applyFill="1"/>
    <xf numFmtId="0" fontId="50" fillId="36" borderId="0" xfId="87" applyFont="1" applyFill="1"/>
    <xf numFmtId="0" fontId="2" fillId="36" borderId="0" xfId="87" applyFill="1" applyAlignment="1">
      <alignment horizontal="right"/>
    </xf>
    <xf numFmtId="0" fontId="50" fillId="36" borderId="0" xfId="87" applyFont="1" applyFill="1" applyAlignment="1">
      <alignment horizontal="right"/>
    </xf>
    <xf numFmtId="0" fontId="2" fillId="36" borderId="0" xfId="87" applyFill="1" applyAlignment="1">
      <alignment horizontal="right" indent="1"/>
    </xf>
    <xf numFmtId="0" fontId="50" fillId="36" borderId="0" xfId="87" applyFont="1" applyFill="1" applyAlignment="1">
      <alignment horizontal="right" indent="1"/>
    </xf>
    <xf numFmtId="0" fontId="68" fillId="55" borderId="28" xfId="86" applyFont="1" applyFill="1" applyBorder="1">
      <alignment vertical="center"/>
    </xf>
    <xf numFmtId="178" fontId="47" fillId="36" borderId="0" xfId="18" applyNumberFormat="1" applyFont="1" applyFill="1" applyBorder="1" applyAlignment="1">
      <alignment horizontal="right" vertical="center" wrapText="1"/>
    </xf>
    <xf numFmtId="0" fontId="49" fillId="36" borderId="0" xfId="86" applyFont="1" applyFill="1" applyAlignment="1">
      <alignment vertical="center" wrapText="1"/>
    </xf>
    <xf numFmtId="177" fontId="48" fillId="36" borderId="0" xfId="86" applyNumberFormat="1" applyFont="1" applyFill="1" applyAlignment="1">
      <alignment horizontal="right" vertical="center" wrapText="1"/>
    </xf>
    <xf numFmtId="177" fontId="47" fillId="36" borderId="0" xfId="84" applyNumberFormat="1" applyFont="1" applyFill="1" applyBorder="1" applyAlignment="1">
      <alignment horizontal="right" vertical="center" wrapText="1"/>
    </xf>
    <xf numFmtId="164" fontId="0" fillId="0" borderId="0" xfId="84" applyFont="1" applyAlignment="1"/>
    <xf numFmtId="0" fontId="61" fillId="43" borderId="0" xfId="0" applyFont="1" applyFill="1" applyAlignment="1">
      <alignment horizontal="left" vertical="center" indent="1"/>
    </xf>
    <xf numFmtId="49" fontId="61" fillId="43" borderId="0" xfId="86" applyNumberFormat="1" applyFont="1" applyFill="1" applyAlignment="1">
      <alignment horizontal="left" vertical="center" indent="1"/>
    </xf>
    <xf numFmtId="173" fontId="64" fillId="43" borderId="0" xfId="86" applyNumberFormat="1" applyFont="1" applyFill="1">
      <alignment vertical="center"/>
    </xf>
    <xf numFmtId="174" fontId="61" fillId="43" borderId="0" xfId="86" applyNumberFormat="1" applyFont="1" applyFill="1">
      <alignment vertical="center"/>
    </xf>
    <xf numFmtId="0" fontId="61" fillId="43" borderId="0" xfId="86" applyFont="1" applyFill="1">
      <alignment vertical="center"/>
    </xf>
    <xf numFmtId="0" fontId="73" fillId="36" borderId="0" xfId="86" applyFont="1" applyFill="1" applyAlignment="1">
      <alignment horizontal="left" vertical="center" wrapText="1" indent="1"/>
    </xf>
    <xf numFmtId="170" fontId="74" fillId="38" borderId="0" xfId="86" applyNumberFormat="1" applyFont="1" applyFill="1" applyAlignment="1">
      <alignment horizontal="right" vertical="center" wrapText="1"/>
    </xf>
    <xf numFmtId="170" fontId="74" fillId="36" borderId="0" xfId="86" applyNumberFormat="1" applyFont="1" applyFill="1" applyAlignment="1">
      <alignment horizontal="right" vertical="center" wrapText="1"/>
    </xf>
    <xf numFmtId="171" fontId="74" fillId="36" borderId="0" xfId="86" applyNumberFormat="1" applyFont="1" applyFill="1" applyAlignment="1">
      <alignment horizontal="right" vertical="center" wrapText="1"/>
    </xf>
    <xf numFmtId="0" fontId="75" fillId="36" borderId="0" xfId="86" applyFont="1" applyFill="1" applyAlignment="1">
      <alignment vertical="center" wrapText="1"/>
    </xf>
    <xf numFmtId="170" fontId="76" fillId="38" borderId="0" xfId="86" applyNumberFormat="1" applyFont="1" applyFill="1" applyAlignment="1">
      <alignment horizontal="right" vertical="center" wrapText="1"/>
    </xf>
    <xf numFmtId="170" fontId="76" fillId="36" borderId="0" xfId="86" applyNumberFormat="1" applyFont="1" applyFill="1" applyAlignment="1">
      <alignment horizontal="right" vertical="center" wrapText="1"/>
    </xf>
    <xf numFmtId="0" fontId="61" fillId="47" borderId="0" xfId="0" applyFont="1" applyFill="1" applyAlignment="1">
      <alignment horizontal="left" vertical="center" indent="1"/>
    </xf>
    <xf numFmtId="49" fontId="61" fillId="47" borderId="0" xfId="86" applyNumberFormat="1" applyFont="1" applyFill="1" applyAlignment="1">
      <alignment horizontal="left" vertical="center" indent="1"/>
    </xf>
    <xf numFmtId="173" fontId="64" fillId="47" borderId="0" xfId="86" applyNumberFormat="1" applyFont="1" applyFill="1">
      <alignment vertical="center"/>
    </xf>
    <xf numFmtId="174" fontId="61" fillId="47" borderId="0" xfId="86" applyNumberFormat="1" applyFont="1" applyFill="1">
      <alignment vertical="center"/>
    </xf>
    <xf numFmtId="0" fontId="61" fillId="47" borderId="0" xfId="86" applyFont="1" applyFill="1">
      <alignment vertical="center"/>
    </xf>
    <xf numFmtId="168" fontId="74" fillId="36" borderId="0" xfId="86" applyNumberFormat="1" applyFont="1" applyFill="1" applyAlignment="1">
      <alignment horizontal="right" vertical="center" wrapText="1"/>
    </xf>
    <xf numFmtId="170" fontId="77" fillId="38" borderId="0" xfId="86" applyNumberFormat="1" applyFont="1" applyFill="1" applyAlignment="1">
      <alignment horizontal="right" vertical="center" wrapText="1"/>
    </xf>
    <xf numFmtId="170" fontId="77" fillId="36" borderId="0" xfId="86" applyNumberFormat="1" applyFont="1" applyFill="1" applyAlignment="1">
      <alignment horizontal="right" vertical="center" wrapText="1"/>
    </xf>
    <xf numFmtId="0" fontId="37" fillId="36" borderId="37" xfId="86" applyFont="1" applyFill="1" applyBorder="1" applyAlignment="1">
      <alignment horizontal="left" vertical="center" wrapText="1" indent="1"/>
    </xf>
    <xf numFmtId="0" fontId="61" fillId="56" borderId="0" xfId="0" applyFont="1" applyFill="1" applyAlignment="1">
      <alignment horizontal="left" vertical="center" indent="1"/>
    </xf>
    <xf numFmtId="49" fontId="64" fillId="56" borderId="0" xfId="86" applyNumberFormat="1" applyFont="1" applyFill="1" applyAlignment="1">
      <alignment horizontal="left" vertical="center" indent="1"/>
    </xf>
    <xf numFmtId="173" fontId="64" fillId="56" borderId="0" xfId="86" applyNumberFormat="1" applyFont="1" applyFill="1">
      <alignment vertical="center"/>
    </xf>
    <xf numFmtId="174" fontId="61" fillId="56" borderId="0" xfId="86" applyNumberFormat="1" applyFont="1" applyFill="1">
      <alignment vertical="center"/>
    </xf>
    <xf numFmtId="0" fontId="61" fillId="56" borderId="0" xfId="86" applyFont="1" applyFill="1">
      <alignment vertical="center"/>
    </xf>
    <xf numFmtId="49" fontId="61" fillId="56" borderId="0" xfId="86" applyNumberFormat="1" applyFont="1" applyFill="1" applyAlignment="1">
      <alignment horizontal="left" vertical="center" indent="1"/>
    </xf>
    <xf numFmtId="0" fontId="5" fillId="2" borderId="25" xfId="0" applyFont="1" applyFill="1" applyBorder="1"/>
    <xf numFmtId="0" fontId="0" fillId="0" borderId="25" xfId="0" applyBorder="1" applyAlignment="1">
      <alignment vertical="top"/>
    </xf>
    <xf numFmtId="0" fontId="66" fillId="0" borderId="25" xfId="85" applyFont="1" applyBorder="1" applyAlignment="1">
      <alignment vertical="top"/>
    </xf>
    <xf numFmtId="0" fontId="60" fillId="0" borderId="25" xfId="85" applyFont="1" applyBorder="1" applyAlignment="1">
      <alignment vertical="top"/>
    </xf>
    <xf numFmtId="0" fontId="65" fillId="0" borderId="25" xfId="85" applyFont="1" applyBorder="1" applyAlignment="1">
      <alignment vertical="top"/>
    </xf>
    <xf numFmtId="0" fontId="61" fillId="0" borderId="25" xfId="0" applyFont="1" applyBorder="1" applyAlignment="1">
      <alignment horizontal="left" vertical="top"/>
    </xf>
    <xf numFmtId="0" fontId="60" fillId="0" borderId="25" xfId="85" applyFont="1" applyBorder="1" applyAlignment="1">
      <alignment vertical="top" wrapText="1"/>
    </xf>
    <xf numFmtId="177" fontId="0" fillId="36" borderId="0" xfId="84" quotePrefix="1" applyNumberFormat="1" applyFont="1" applyFill="1" applyAlignment="1"/>
    <xf numFmtId="177" fontId="0" fillId="36" borderId="0" xfId="84" applyNumberFormat="1" applyFont="1" applyFill="1" applyAlignment="1"/>
    <xf numFmtId="177" fontId="0" fillId="36" borderId="0" xfId="84" applyNumberFormat="1" applyFont="1" applyFill="1" applyAlignment="1">
      <alignment horizontal="center"/>
    </xf>
    <xf numFmtId="177" fontId="38" fillId="36" borderId="0" xfId="0" applyNumberFormat="1" applyFont="1" applyFill="1"/>
    <xf numFmtId="177" fontId="38" fillId="36" borderId="0" xfId="84" quotePrefix="1" applyNumberFormat="1" applyFont="1" applyFill="1" applyAlignment="1"/>
    <xf numFmtId="0" fontId="78" fillId="36" borderId="0" xfId="85" applyFont="1" applyFill="1"/>
    <xf numFmtId="177" fontId="38" fillId="36" borderId="0" xfId="84" applyNumberFormat="1" applyFont="1" applyFill="1" applyBorder="1" applyAlignment="1"/>
    <xf numFmtId="0" fontId="79" fillId="0" borderId="25" xfId="85" applyFont="1" applyBorder="1" applyAlignment="1">
      <alignment vertical="top"/>
    </xf>
    <xf numFmtId="0" fontId="1" fillId="36" borderId="0" xfId="88" applyFill="1"/>
    <xf numFmtId="0" fontId="50" fillId="36" borderId="0" xfId="88" applyFont="1" applyFill="1"/>
    <xf numFmtId="0" fontId="1" fillId="36" borderId="0" xfId="88" applyFill="1" applyAlignment="1">
      <alignment horizontal="right" indent="1"/>
    </xf>
    <xf numFmtId="0" fontId="50" fillId="36" borderId="0" xfId="88" applyFont="1" applyFill="1" applyAlignment="1">
      <alignment horizontal="right" indent="1"/>
    </xf>
    <xf numFmtId="0" fontId="61" fillId="3" borderId="0" xfId="0" applyFont="1" applyFill="1" applyAlignment="1">
      <alignment horizontal="left" vertical="center" indent="2"/>
    </xf>
    <xf numFmtId="49" fontId="61" fillId="3" borderId="0" xfId="86" applyNumberFormat="1" applyFont="1" applyFill="1" applyAlignment="1">
      <alignment horizontal="left" vertical="center" indent="2"/>
    </xf>
    <xf numFmtId="173" fontId="64" fillId="3" borderId="0" xfId="86" applyNumberFormat="1" applyFont="1" applyFill="1">
      <alignment vertical="center"/>
    </xf>
    <xf numFmtId="174" fontId="61" fillId="3" borderId="0" xfId="86" applyNumberFormat="1" applyFont="1" applyFill="1">
      <alignment vertical="center"/>
    </xf>
    <xf numFmtId="0" fontId="61" fillId="3" borderId="0" xfId="86" applyFont="1" applyFill="1">
      <alignment vertical="center"/>
    </xf>
    <xf numFmtId="0" fontId="62" fillId="0" borderId="0" xfId="86" applyFont="1" applyAlignment="1">
      <alignment horizontal="left" vertical="center"/>
    </xf>
    <xf numFmtId="0" fontId="65" fillId="0" borderId="0" xfId="0" applyFont="1" applyAlignment="1">
      <alignment horizontal="right"/>
    </xf>
    <xf numFmtId="0" fontId="69" fillId="0" borderId="25" xfId="0" applyFont="1" applyBorder="1"/>
    <xf numFmtId="2" fontId="69" fillId="0" borderId="25" xfId="0" applyNumberFormat="1" applyFont="1" applyBorder="1"/>
    <xf numFmtId="0" fontId="65" fillId="0" borderId="25" xfId="0" applyFont="1" applyBorder="1" applyAlignment="1">
      <alignment horizontal="right"/>
    </xf>
    <xf numFmtId="0" fontId="60" fillId="0" borderId="0" xfId="85" applyFont="1" applyAlignment="1">
      <alignment vertical="top" wrapText="1"/>
    </xf>
    <xf numFmtId="0" fontId="0" fillId="57" borderId="34" xfId="0" applyFill="1" applyBorder="1"/>
    <xf numFmtId="0" fontId="0" fillId="39" borderId="34" xfId="0" applyFill="1" applyBorder="1"/>
    <xf numFmtId="0" fontId="0" fillId="0" borderId="35" xfId="0" applyBorder="1"/>
    <xf numFmtId="0" fontId="0" fillId="0" borderId="36" xfId="0" applyBorder="1"/>
    <xf numFmtId="0" fontId="0" fillId="0" borderId="34" xfId="0" applyBorder="1"/>
    <xf numFmtId="0" fontId="65" fillId="0" borderId="25" xfId="0" applyFont="1" applyBorder="1" applyAlignment="1">
      <alignment wrapText="1"/>
    </xf>
    <xf numFmtId="0" fontId="65" fillId="0" borderId="25" xfId="0" applyFont="1" applyBorder="1" applyAlignment="1">
      <alignment horizontal="right" wrapText="1"/>
    </xf>
    <xf numFmtId="0" fontId="65" fillId="36" borderId="25" xfId="85" applyFont="1" applyFill="1" applyBorder="1" applyAlignment="1">
      <alignment horizontal="right" wrapText="1"/>
    </xf>
    <xf numFmtId="0" fontId="65" fillId="0" borderId="0" xfId="0" applyFont="1" applyAlignment="1">
      <alignment wrapText="1"/>
    </xf>
    <xf numFmtId="2" fontId="69" fillId="0" borderId="0" xfId="0" applyNumberFormat="1" applyFont="1"/>
    <xf numFmtId="0" fontId="65" fillId="0" borderId="25" xfId="85" applyFont="1" applyBorder="1" applyAlignment="1">
      <alignment wrapText="1"/>
    </xf>
    <xf numFmtId="2" fontId="65" fillId="0" borderId="25" xfId="0" applyNumberFormat="1" applyFont="1" applyBorder="1" applyAlignment="1">
      <alignment wrapText="1"/>
    </xf>
    <xf numFmtId="175" fontId="65" fillId="0" borderId="25" xfId="84" applyNumberFormat="1" applyFont="1" applyFill="1" applyBorder="1" applyAlignment="1">
      <alignment wrapText="1"/>
    </xf>
    <xf numFmtId="0" fontId="65" fillId="0" borderId="0" xfId="0" applyFont="1" applyAlignment="1">
      <alignment vertical="top" wrapText="1"/>
    </xf>
    <xf numFmtId="0" fontId="65" fillId="39" borderId="25" xfId="0" applyFont="1" applyFill="1" applyBorder="1" applyAlignment="1">
      <alignment vertical="top"/>
    </xf>
    <xf numFmtId="0" fontId="60" fillId="39" borderId="25" xfId="85" applyFont="1" applyFill="1" applyBorder="1" applyAlignment="1">
      <alignment vertical="top" wrapText="1"/>
    </xf>
    <xf numFmtId="2" fontId="65" fillId="39" borderId="25" xfId="0" applyNumberFormat="1" applyFont="1" applyFill="1" applyBorder="1" applyAlignment="1">
      <alignment vertical="top"/>
    </xf>
    <xf numFmtId="0" fontId="65" fillId="39" borderId="25" xfId="0" applyFont="1" applyFill="1" applyBorder="1" applyAlignment="1">
      <alignment horizontal="right" vertical="top"/>
    </xf>
    <xf numFmtId="0" fontId="65" fillId="0" borderId="0" xfId="0" applyFont="1" applyAlignment="1">
      <alignment vertical="top"/>
    </xf>
    <xf numFmtId="0" fontId="65" fillId="57" borderId="25" xfId="0" applyFont="1" applyFill="1" applyBorder="1" applyAlignment="1">
      <alignment vertical="top"/>
    </xf>
    <xf numFmtId="0" fontId="60" fillId="57" borderId="25" xfId="85" applyFont="1" applyFill="1" applyBorder="1" applyAlignment="1">
      <alignment vertical="top" wrapText="1"/>
    </xf>
    <xf numFmtId="2" fontId="65" fillId="57" borderId="25" xfId="0" applyNumberFormat="1" applyFont="1" applyFill="1" applyBorder="1" applyAlignment="1">
      <alignment vertical="top"/>
    </xf>
    <xf numFmtId="2" fontId="65" fillId="57" borderId="25" xfId="85" applyNumberFormat="1" applyFont="1" applyFill="1" applyBorder="1" applyAlignment="1">
      <alignment vertical="top"/>
    </xf>
    <xf numFmtId="175" fontId="65" fillId="57" borderId="25" xfId="0" applyNumberFormat="1" applyFont="1" applyFill="1" applyBorder="1" applyAlignment="1">
      <alignment vertical="top"/>
    </xf>
    <xf numFmtId="175" fontId="65" fillId="57" borderId="25" xfId="84" applyNumberFormat="1" applyFont="1" applyFill="1" applyBorder="1" applyAlignment="1">
      <alignment vertical="top"/>
    </xf>
    <xf numFmtId="0" fontId="65" fillId="57" borderId="25" xfId="0" applyFont="1" applyFill="1" applyBorder="1" applyAlignment="1">
      <alignment horizontal="right" vertical="top"/>
    </xf>
    <xf numFmtId="0" fontId="65" fillId="39" borderId="25" xfId="0" applyFont="1" applyFill="1" applyBorder="1" applyAlignment="1">
      <alignment vertical="top" wrapText="1"/>
    </xf>
    <xf numFmtId="0" fontId="65" fillId="39" borderId="25" xfId="85" applyFont="1" applyFill="1" applyBorder="1" applyAlignment="1">
      <alignment vertical="top" wrapText="1"/>
    </xf>
    <xf numFmtId="2" fontId="65" fillId="39" borderId="25" xfId="0" applyNumberFormat="1" applyFont="1" applyFill="1" applyBorder="1" applyAlignment="1">
      <alignment vertical="top" wrapText="1"/>
    </xf>
    <xf numFmtId="175" fontId="65" fillId="39" borderId="25" xfId="84" applyNumberFormat="1" applyFont="1" applyFill="1" applyBorder="1" applyAlignment="1">
      <alignment vertical="top" wrapText="1"/>
    </xf>
    <xf numFmtId="0" fontId="65" fillId="57" borderId="25" xfId="0" applyFont="1" applyFill="1" applyBorder="1" applyAlignment="1">
      <alignment vertical="top" wrapText="1"/>
    </xf>
    <xf numFmtId="0" fontId="65" fillId="57" borderId="25" xfId="85" applyFont="1" applyFill="1" applyBorder="1" applyAlignment="1">
      <alignment vertical="top" wrapText="1"/>
    </xf>
    <xf numFmtId="2" fontId="65" fillId="57" borderId="25" xfId="0" applyNumberFormat="1" applyFont="1" applyFill="1" applyBorder="1" applyAlignment="1">
      <alignment vertical="top" wrapText="1"/>
    </xf>
    <xf numFmtId="0" fontId="66" fillId="0" borderId="25" xfId="85" applyFont="1" applyBorder="1" applyAlignment="1">
      <alignment vertical="top" wrapText="1"/>
    </xf>
    <xf numFmtId="0" fontId="80" fillId="0" borderId="25" xfId="0" applyFont="1" applyBorder="1"/>
    <xf numFmtId="0" fontId="0" fillId="41" borderId="25" xfId="0" applyFill="1" applyBorder="1" applyAlignment="1">
      <alignment wrapText="1"/>
    </xf>
    <xf numFmtId="0" fontId="65" fillId="41" borderId="25" xfId="85" applyFont="1" applyFill="1" applyBorder="1" applyAlignment="1">
      <alignment vertical="top" wrapText="1"/>
    </xf>
    <xf numFmtId="2" fontId="65" fillId="41" borderId="25" xfId="0" applyNumberFormat="1" applyFont="1" applyFill="1" applyBorder="1"/>
    <xf numFmtId="0" fontId="0" fillId="48" borderId="25" xfId="0" applyFill="1" applyBorder="1" applyAlignment="1">
      <alignment wrapText="1"/>
    </xf>
    <xf numFmtId="0" fontId="65" fillId="48" borderId="25" xfId="85" applyFont="1" applyFill="1" applyBorder="1" applyAlignment="1">
      <alignment vertical="top" wrapText="1"/>
    </xf>
    <xf numFmtId="2" fontId="65" fillId="48" borderId="25" xfId="0" applyNumberFormat="1" applyFont="1" applyFill="1" applyBorder="1"/>
    <xf numFmtId="0" fontId="65" fillId="48" borderId="25" xfId="0" applyFont="1" applyFill="1" applyBorder="1"/>
    <xf numFmtId="0" fontId="0" fillId="52" borderId="25" xfId="0" applyFill="1" applyBorder="1"/>
    <xf numFmtId="0" fontId="65" fillId="52" borderId="25" xfId="85" applyFont="1" applyFill="1" applyBorder="1" applyAlignment="1">
      <alignment vertical="top" wrapText="1"/>
    </xf>
    <xf numFmtId="2" fontId="65" fillId="52" borderId="25" xfId="0" applyNumberFormat="1" applyFont="1" applyFill="1" applyBorder="1"/>
    <xf numFmtId="0" fontId="65" fillId="52" borderId="25" xfId="0" applyFont="1" applyFill="1" applyBorder="1"/>
    <xf numFmtId="0" fontId="0" fillId="50" borderId="25" xfId="0" applyFill="1" applyBorder="1"/>
    <xf numFmtId="0" fontId="65" fillId="50" borderId="25" xfId="85" applyFont="1" applyFill="1" applyBorder="1" applyAlignment="1">
      <alignment vertical="top" wrapText="1"/>
    </xf>
    <xf numFmtId="2" fontId="65" fillId="50" borderId="25" xfId="0" applyNumberFormat="1" applyFont="1" applyFill="1" applyBorder="1"/>
    <xf numFmtId="0" fontId="65" fillId="50" borderId="25" xfId="0" applyFont="1" applyFill="1" applyBorder="1"/>
    <xf numFmtId="0" fontId="0" fillId="53" borderId="25" xfId="0" applyFill="1" applyBorder="1"/>
    <xf numFmtId="0" fontId="65" fillId="53" borderId="25" xfId="85" applyFont="1" applyFill="1" applyBorder="1" applyAlignment="1">
      <alignment vertical="top" wrapText="1"/>
    </xf>
    <xf numFmtId="2" fontId="65" fillId="53" borderId="25" xfId="0" applyNumberFormat="1" applyFont="1" applyFill="1" applyBorder="1"/>
    <xf numFmtId="0" fontId="65" fillId="53" borderId="25" xfId="0" applyFont="1" applyFill="1" applyBorder="1"/>
    <xf numFmtId="0" fontId="65" fillId="3" borderId="0" xfId="0" applyFont="1" applyFill="1" applyAlignment="1">
      <alignment horizontal="right"/>
    </xf>
    <xf numFmtId="0" fontId="0" fillId="41" borderId="34" xfId="0" applyFill="1" applyBorder="1"/>
    <xf numFmtId="0" fontId="65" fillId="36" borderId="25" xfId="85" applyFont="1" applyFill="1" applyBorder="1" applyAlignment="1">
      <alignment wrapText="1"/>
    </xf>
    <xf numFmtId="0" fontId="67" fillId="0" borderId="25" xfId="85" applyFont="1" applyBorder="1" applyAlignment="1">
      <alignment wrapText="1"/>
    </xf>
    <xf numFmtId="2" fontId="65" fillId="0" borderId="25" xfId="85" applyNumberFormat="1" applyFont="1" applyBorder="1" applyAlignment="1">
      <alignment wrapText="1"/>
    </xf>
    <xf numFmtId="175" fontId="65" fillId="0" borderId="25" xfId="0" applyNumberFormat="1" applyFont="1" applyBorder="1" applyAlignment="1">
      <alignment wrapText="1"/>
    </xf>
    <xf numFmtId="2" fontId="65" fillId="0" borderId="0" xfId="0" applyNumberFormat="1" applyFont="1" applyAlignment="1">
      <alignment wrapText="1"/>
    </xf>
    <xf numFmtId="2" fontId="65" fillId="0" borderId="0" xfId="85" applyNumberFormat="1" applyFont="1" applyAlignment="1">
      <alignment wrapText="1"/>
    </xf>
    <xf numFmtId="175" fontId="65" fillId="0" borderId="0" xfId="0" applyNumberFormat="1" applyFont="1" applyAlignment="1">
      <alignment wrapText="1"/>
    </xf>
    <xf numFmtId="175" fontId="65" fillId="0" borderId="0" xfId="84" applyNumberFormat="1" applyFont="1" applyFill="1" applyBorder="1" applyAlignment="1">
      <alignment wrapText="1"/>
    </xf>
    <xf numFmtId="0" fontId="65" fillId="39" borderId="25" xfId="0" applyFont="1" applyFill="1" applyBorder="1" applyAlignment="1">
      <alignment wrapText="1"/>
    </xf>
    <xf numFmtId="0" fontId="65" fillId="39" borderId="25" xfId="85" applyFont="1" applyFill="1" applyBorder="1" applyAlignment="1">
      <alignment wrapText="1"/>
    </xf>
    <xf numFmtId="0" fontId="67" fillId="39" borderId="25" xfId="85" applyFont="1" applyFill="1" applyBorder="1" applyAlignment="1">
      <alignment wrapText="1"/>
    </xf>
    <xf numFmtId="2" fontId="65" fillId="39" borderId="25" xfId="0" applyNumberFormat="1" applyFont="1" applyFill="1" applyBorder="1" applyAlignment="1">
      <alignment wrapText="1"/>
    </xf>
    <xf numFmtId="175" fontId="65" fillId="39" borderId="25" xfId="0" applyNumberFormat="1" applyFont="1" applyFill="1" applyBorder="1" applyAlignment="1">
      <alignment wrapText="1"/>
    </xf>
    <xf numFmtId="175" fontId="65" fillId="39" borderId="25" xfId="84" applyNumberFormat="1" applyFont="1" applyFill="1" applyBorder="1" applyAlignment="1">
      <alignment wrapText="1"/>
    </xf>
    <xf numFmtId="0" fontId="65" fillId="41" borderId="25" xfId="0" applyFont="1" applyFill="1" applyBorder="1" applyAlignment="1">
      <alignment wrapText="1"/>
    </xf>
    <xf numFmtId="0" fontId="65" fillId="41" borderId="25" xfId="85" applyFont="1" applyFill="1" applyBorder="1" applyAlignment="1">
      <alignment wrapText="1"/>
    </xf>
    <xf numFmtId="0" fontId="67" fillId="41" borderId="25" xfId="85" applyFont="1" applyFill="1" applyBorder="1" applyAlignment="1">
      <alignment wrapText="1"/>
    </xf>
    <xf numFmtId="2" fontId="65" fillId="41" borderId="25" xfId="0" applyNumberFormat="1" applyFont="1" applyFill="1" applyBorder="1" applyAlignment="1">
      <alignment wrapText="1"/>
    </xf>
    <xf numFmtId="175" fontId="65" fillId="41" borderId="25" xfId="0" applyNumberFormat="1" applyFont="1" applyFill="1" applyBorder="1" applyAlignment="1">
      <alignment wrapText="1"/>
    </xf>
    <xf numFmtId="175" fontId="65" fillId="41" borderId="25" xfId="84" applyNumberFormat="1" applyFont="1" applyFill="1" applyBorder="1" applyAlignment="1">
      <alignment wrapText="1"/>
    </xf>
    <xf numFmtId="179" fontId="0" fillId="0" borderId="0" xfId="84" applyNumberFormat="1" applyFont="1" applyAlignment="1"/>
    <xf numFmtId="0" fontId="38" fillId="36" borderId="0" xfId="85" applyFont="1" applyFill="1"/>
    <xf numFmtId="0" fontId="0" fillId="0" borderId="0" xfId="0" applyAlignment="1">
      <alignment vertical="top"/>
    </xf>
    <xf numFmtId="164" fontId="0" fillId="0" borderId="34" xfId="84" applyFont="1" applyBorder="1" applyAlignment="1"/>
    <xf numFmtId="0" fontId="65" fillId="58" borderId="0" xfId="0" applyFont="1" applyFill="1"/>
    <xf numFmtId="0" fontId="78" fillId="0" borderId="0" xfId="0" applyFont="1"/>
    <xf numFmtId="0" fontId="0" fillId="0" borderId="34" xfId="0" applyBorder="1" applyAlignment="1">
      <alignment horizontal="right"/>
    </xf>
    <xf numFmtId="3" fontId="81" fillId="0" borderId="34" xfId="0" applyNumberFormat="1" applyFont="1" applyBorder="1" applyAlignment="1">
      <alignment horizontal="center" vertical="center" wrapText="1"/>
    </xf>
    <xf numFmtId="0" fontId="78" fillId="39" borderId="34" xfId="0" applyFont="1" applyFill="1" applyBorder="1"/>
    <xf numFmtId="0" fontId="0" fillId="0" borderId="42" xfId="0" applyBorder="1" applyAlignment="1">
      <alignment horizontal="right"/>
    </xf>
    <xf numFmtId="9" fontId="0" fillId="39" borderId="34" xfId="18" applyFont="1" applyFill="1" applyBorder="1"/>
    <xf numFmtId="9" fontId="78" fillId="39" borderId="34" xfId="18" applyFont="1" applyFill="1" applyBorder="1"/>
    <xf numFmtId="0" fontId="38" fillId="36" borderId="0" xfId="0" applyFont="1" applyFill="1" applyAlignment="1">
      <alignment vertical="center"/>
    </xf>
    <xf numFmtId="0" fontId="38" fillId="36" borderId="43" xfId="0" applyFont="1" applyFill="1" applyBorder="1" applyAlignment="1">
      <alignment vertical="center"/>
    </xf>
    <xf numFmtId="0" fontId="38" fillId="41" borderId="43" xfId="0" applyFont="1" applyFill="1" applyBorder="1" applyAlignment="1">
      <alignment vertical="center"/>
    </xf>
    <xf numFmtId="0" fontId="78" fillId="36" borderId="43" xfId="0" applyFont="1" applyFill="1" applyBorder="1" applyAlignment="1">
      <alignment vertical="center"/>
    </xf>
    <xf numFmtId="164" fontId="38" fillId="36" borderId="43" xfId="84" applyFont="1" applyFill="1" applyBorder="1">
      <alignment vertical="center"/>
    </xf>
    <xf numFmtId="164" fontId="0" fillId="0" borderId="0" xfId="84" applyFont="1">
      <alignment vertical="center"/>
    </xf>
    <xf numFmtId="0" fontId="82" fillId="58" borderId="0" xfId="0" applyFont="1" applyFill="1"/>
    <xf numFmtId="178" fontId="0" fillId="0" borderId="0" xfId="18" applyNumberFormat="1" applyFont="1"/>
    <xf numFmtId="164" fontId="0" fillId="39" borderId="34" xfId="84" applyFont="1" applyFill="1" applyBorder="1" applyAlignment="1"/>
    <xf numFmtId="164" fontId="0" fillId="39" borderId="34" xfId="0" applyNumberFormat="1" applyFill="1" applyBorder="1"/>
    <xf numFmtId="11" fontId="0" fillId="0" borderId="34" xfId="0" applyNumberFormat="1" applyBorder="1"/>
    <xf numFmtId="164" fontId="0" fillId="59" borderId="34" xfId="84" applyFont="1" applyFill="1" applyBorder="1" applyAlignment="1"/>
    <xf numFmtId="0" fontId="0" fillId="59" borderId="34" xfId="0" applyFill="1" applyBorder="1"/>
    <xf numFmtId="3" fontId="81" fillId="59" borderId="34" xfId="0" applyNumberFormat="1" applyFont="1" applyFill="1" applyBorder="1" applyAlignment="1">
      <alignment horizontal="center" vertical="center" wrapText="1"/>
    </xf>
    <xf numFmtId="0" fontId="81" fillId="59" borderId="34" xfId="0" applyFont="1" applyFill="1" applyBorder="1" applyAlignment="1">
      <alignment horizontal="center" vertical="center" wrapText="1"/>
    </xf>
    <xf numFmtId="0" fontId="78" fillId="59" borderId="34" xfId="0" applyFont="1" applyFill="1" applyBorder="1"/>
    <xf numFmtId="9" fontId="12" fillId="39" borderId="34" xfId="18" applyFont="1" applyFill="1" applyBorder="1"/>
    <xf numFmtId="9" fontId="38" fillId="39" borderId="34" xfId="18" applyFont="1" applyFill="1" applyBorder="1"/>
    <xf numFmtId="9" fontId="38" fillId="39" borderId="34" xfId="0" applyNumberFormat="1" applyFont="1" applyFill="1" applyBorder="1"/>
    <xf numFmtId="9" fontId="0" fillId="0" borderId="34" xfId="0" applyNumberFormat="1" applyBorder="1"/>
    <xf numFmtId="9" fontId="0" fillId="39" borderId="34" xfId="0" applyNumberFormat="1" applyFill="1" applyBorder="1"/>
    <xf numFmtId="164" fontId="38" fillId="39" borderId="34" xfId="84" applyFont="1" applyFill="1" applyBorder="1" applyAlignment="1"/>
    <xf numFmtId="0" fontId="0" fillId="36" borderId="0" xfId="0" applyFill="1"/>
    <xf numFmtId="0" fontId="65" fillId="36" borderId="0" xfId="0" applyFont="1" applyFill="1"/>
    <xf numFmtId="177" fontId="30" fillId="15" borderId="0" xfId="45" applyNumberFormat="1" applyBorder="1" applyAlignment="1"/>
    <xf numFmtId="177" fontId="30" fillId="15" borderId="0" xfId="45" applyNumberFormat="1" applyAlignment="1"/>
    <xf numFmtId="177" fontId="30" fillId="15" borderId="41" xfId="45" applyNumberFormat="1" applyBorder="1" applyAlignment="1"/>
    <xf numFmtId="0" fontId="37" fillId="36" borderId="27" xfId="86" applyFont="1" applyFill="1" applyBorder="1" applyAlignment="1">
      <alignment horizontal="left" vertical="center" wrapText="1" indent="2"/>
    </xf>
    <xf numFmtId="177" fontId="47" fillId="36" borderId="27" xfId="86" applyNumberFormat="1" applyFont="1" applyFill="1" applyBorder="1" applyAlignment="1">
      <alignment horizontal="right" vertical="center" wrapText="1"/>
    </xf>
    <xf numFmtId="11" fontId="30" fillId="15" borderId="34" xfId="45" applyNumberFormat="1" applyBorder="1"/>
    <xf numFmtId="0" fontId="0" fillId="45" borderId="34" xfId="0" applyFill="1" applyBorder="1"/>
    <xf numFmtId="0" fontId="0" fillId="60" borderId="34" xfId="0" applyFill="1" applyBorder="1" applyAlignment="1">
      <alignment vertical="center"/>
    </xf>
    <xf numFmtId="0" fontId="0" fillId="61" borderId="35" xfId="0" applyFill="1" applyBorder="1"/>
    <xf numFmtId="0" fontId="0" fillId="61" borderId="34" xfId="0" applyFill="1" applyBorder="1"/>
    <xf numFmtId="3" fontId="0" fillId="0" borderId="0" xfId="0" applyNumberFormat="1" applyAlignment="1">
      <alignment horizontal="right"/>
    </xf>
    <xf numFmtId="3" fontId="0" fillId="0" borderId="0" xfId="0" applyNumberFormat="1" applyAlignment="1">
      <alignment vertical="center"/>
    </xf>
    <xf numFmtId="10" fontId="0" fillId="0" borderId="0" xfId="18" applyNumberFormat="1" applyFont="1" applyAlignment="1">
      <alignment vertical="center"/>
    </xf>
    <xf numFmtId="10" fontId="0" fillId="0" borderId="0" xfId="0" applyNumberFormat="1" applyAlignment="1">
      <alignment vertical="center"/>
    </xf>
    <xf numFmtId="0" fontId="5" fillId="62" borderId="0" xfId="0" applyFont="1" applyFill="1"/>
    <xf numFmtId="0" fontId="0" fillId="62" borderId="0" xfId="0" applyFill="1"/>
    <xf numFmtId="9" fontId="0" fillId="63" borderId="0" xfId="18" applyFont="1" applyFill="1"/>
    <xf numFmtId="0" fontId="5" fillId="3" borderId="0" xfId="0" applyFont="1" applyFill="1"/>
    <xf numFmtId="0" fontId="0" fillId="3" borderId="0" xfId="0" applyFill="1"/>
    <xf numFmtId="0" fontId="0" fillId="0" borderId="0" xfId="0" applyAlignment="1">
      <alignment wrapText="1"/>
    </xf>
    <xf numFmtId="0" fontId="62" fillId="0" borderId="0" xfId="86" applyFont="1" applyAlignment="1">
      <alignment horizontal="center" vertical="center" wrapText="1"/>
    </xf>
    <xf numFmtId="0" fontId="61" fillId="0" borderId="0" xfId="86" applyFont="1" applyAlignment="1">
      <alignment vertical="center" wrapText="1"/>
    </xf>
    <xf numFmtId="0" fontId="61" fillId="0" borderId="0" xfId="86" applyFont="1" applyAlignment="1">
      <alignment horizontal="left" vertical="center" wrapText="1"/>
    </xf>
    <xf numFmtId="0" fontId="61" fillId="0" borderId="0" xfId="86" applyFont="1" applyAlignment="1">
      <alignment horizontal="center" vertical="center" wrapText="1"/>
    </xf>
    <xf numFmtId="180" fontId="47" fillId="36" borderId="0" xfId="86" applyNumberFormat="1" applyFont="1" applyFill="1" applyAlignment="1">
      <alignment horizontal="right" vertical="center" wrapText="1"/>
    </xf>
    <xf numFmtId="180" fontId="30" fillId="15" borderId="0" xfId="45" applyNumberFormat="1" applyBorder="1" applyAlignment="1"/>
    <xf numFmtId="180" fontId="4" fillId="36" borderId="0" xfId="85" applyNumberFormat="1" applyFill="1"/>
    <xf numFmtId="180" fontId="37" fillId="36" borderId="0" xfId="85" applyNumberFormat="1" applyFont="1" applyFill="1" applyAlignment="1">
      <alignment wrapText="1"/>
    </xf>
    <xf numFmtId="180" fontId="40" fillId="37" borderId="0" xfId="86" applyNumberFormat="1" applyFont="1" applyFill="1" applyAlignment="1">
      <alignment horizontal="centerContinuous" vertical="center" wrapText="1"/>
    </xf>
    <xf numFmtId="180" fontId="42" fillId="37" borderId="0" xfId="86" applyNumberFormat="1" applyFont="1" applyFill="1" applyAlignment="1">
      <alignment vertical="center" wrapText="1"/>
    </xf>
    <xf numFmtId="180" fontId="44" fillId="36" borderId="0" xfId="86" applyNumberFormat="1" applyFont="1" applyFill="1" applyAlignment="1">
      <alignment horizontal="right" vertical="center" wrapText="1"/>
    </xf>
    <xf numFmtId="180" fontId="4" fillId="36" borderId="0" xfId="85" applyNumberFormat="1" applyFill="1" applyAlignment="1">
      <alignment horizontal="right" indent="1"/>
    </xf>
    <xf numFmtId="180" fontId="0" fillId="45" borderId="34" xfId="0" applyNumberFormat="1" applyFill="1" applyBorder="1"/>
    <xf numFmtId="180" fontId="0" fillId="0" borderId="34" xfId="0" applyNumberFormat="1" applyBorder="1" applyAlignment="1">
      <alignment horizontal="right"/>
    </xf>
    <xf numFmtId="180" fontId="0" fillId="0" borderId="0" xfId="0" applyNumberFormat="1" applyAlignment="1">
      <alignment vertical="center"/>
    </xf>
    <xf numFmtId="180" fontId="0" fillId="0" borderId="0" xfId="0" applyNumberFormat="1" applyAlignment="1">
      <alignment horizontal="right"/>
    </xf>
    <xf numFmtId="180" fontId="0" fillId="0" borderId="0" xfId="18" applyNumberFormat="1" applyFont="1" applyAlignment="1">
      <alignment vertical="center"/>
    </xf>
    <xf numFmtId="11" fontId="64" fillId="0" borderId="0" xfId="86" applyNumberFormat="1" applyFont="1">
      <alignment vertical="center"/>
    </xf>
    <xf numFmtId="11" fontId="61" fillId="0" borderId="0" xfId="86" applyNumberFormat="1" applyFont="1">
      <alignment vertical="center"/>
    </xf>
    <xf numFmtId="0" fontId="37" fillId="3" borderId="0" xfId="86" applyFont="1" applyFill="1" applyAlignment="1">
      <alignment horizontal="left" vertical="center" wrapText="1" indent="1"/>
    </xf>
    <xf numFmtId="170" fontId="47" fillId="3" borderId="0" xfId="86" applyNumberFormat="1" applyFont="1" applyFill="1" applyAlignment="1">
      <alignment horizontal="right" vertical="center" wrapText="1"/>
    </xf>
    <xf numFmtId="168" fontId="47" fillId="3" borderId="0" xfId="86" applyNumberFormat="1" applyFont="1" applyFill="1" applyAlignment="1">
      <alignment horizontal="right" vertical="center" wrapText="1"/>
    </xf>
    <xf numFmtId="169" fontId="48" fillId="3" borderId="0" xfId="86" applyNumberFormat="1" applyFont="1" applyFill="1" applyAlignment="1">
      <alignment horizontal="right" vertical="center" wrapText="1"/>
    </xf>
    <xf numFmtId="171" fontId="47" fillId="3" borderId="0" xfId="86" applyNumberFormat="1" applyFont="1" applyFill="1" applyAlignment="1">
      <alignment horizontal="right" vertical="center" wrapText="1"/>
    </xf>
    <xf numFmtId="0" fontId="4" fillId="3" borderId="0" xfId="85" applyFill="1"/>
    <xf numFmtId="177" fontId="47" fillId="3" borderId="0" xfId="84" applyNumberFormat="1" applyFont="1" applyFill="1" applyBorder="1" applyAlignment="1">
      <alignment horizontal="right" vertical="center" wrapText="1"/>
    </xf>
    <xf numFmtId="180" fontId="47" fillId="3" borderId="0" xfId="86" applyNumberFormat="1" applyFont="1" applyFill="1" applyAlignment="1">
      <alignment horizontal="right" vertical="center" wrapText="1"/>
    </xf>
    <xf numFmtId="177" fontId="47" fillId="3" borderId="0" xfId="86" applyNumberFormat="1" applyFont="1" applyFill="1" applyAlignment="1">
      <alignment horizontal="right" vertical="center" wrapText="1"/>
    </xf>
    <xf numFmtId="178" fontId="72" fillId="3" borderId="0" xfId="85" applyNumberFormat="1" applyFont="1" applyFill="1"/>
    <xf numFmtId="0" fontId="37" fillId="3" borderId="0" xfId="86" applyFont="1" applyFill="1" applyAlignment="1">
      <alignment horizontal="left" vertical="center" wrapText="1" indent="2"/>
    </xf>
    <xf numFmtId="169" fontId="46" fillId="3" borderId="0" xfId="86" applyNumberFormat="1" applyFont="1" applyFill="1" applyAlignment="1">
      <alignment horizontal="right" vertical="center" wrapText="1"/>
    </xf>
    <xf numFmtId="180" fontId="47" fillId="3" borderId="0" xfId="84" applyNumberFormat="1" applyFont="1" applyFill="1" applyBorder="1" applyAlignment="1">
      <alignment horizontal="right" vertical="center" wrapText="1"/>
    </xf>
    <xf numFmtId="9" fontId="4" fillId="3" borderId="0" xfId="85" applyNumberFormat="1" applyFill="1"/>
    <xf numFmtId="0" fontId="37" fillId="3" borderId="21" xfId="86" applyFont="1" applyFill="1" applyBorder="1" applyAlignment="1">
      <alignment horizontal="left" vertical="center" wrapText="1" indent="2"/>
    </xf>
    <xf numFmtId="170" fontId="47" fillId="3" borderId="21" xfId="86" applyNumberFormat="1" applyFont="1" applyFill="1" applyBorder="1" applyAlignment="1">
      <alignment horizontal="right" vertical="center" wrapText="1"/>
    </xf>
    <xf numFmtId="169" fontId="46" fillId="3" borderId="21" xfId="86" applyNumberFormat="1" applyFont="1" applyFill="1" applyBorder="1" applyAlignment="1">
      <alignment horizontal="right" vertical="center" wrapText="1"/>
    </xf>
    <xf numFmtId="177" fontId="47" fillId="3" borderId="31" xfId="86" applyNumberFormat="1" applyFont="1" applyFill="1" applyBorder="1" applyAlignment="1">
      <alignment horizontal="right" vertical="center" wrapText="1"/>
    </xf>
    <xf numFmtId="11" fontId="61" fillId="0" borderId="0" xfId="86" applyNumberFormat="1" applyFont="1" applyAlignment="1">
      <alignment vertical="center" wrapText="1"/>
    </xf>
    <xf numFmtId="0" fontId="61" fillId="3" borderId="0" xfId="0" applyFont="1" applyFill="1" applyAlignment="1">
      <alignment horizontal="left" vertical="center" indent="1"/>
    </xf>
    <xf numFmtId="49" fontId="61" fillId="3" borderId="0" xfId="86" applyNumberFormat="1" applyFont="1" applyFill="1" applyAlignment="1">
      <alignment horizontal="left" vertical="center" indent="1"/>
    </xf>
    <xf numFmtId="11" fontId="64" fillId="3" borderId="0" xfId="86" applyNumberFormat="1" applyFont="1" applyFill="1">
      <alignment vertical="center"/>
    </xf>
    <xf numFmtId="2" fontId="61" fillId="0" borderId="0" xfId="86" applyNumberFormat="1" applyFont="1">
      <alignment vertical="center"/>
    </xf>
    <xf numFmtId="0" fontId="60" fillId="0" borderId="26" xfId="85" applyFont="1" applyBorder="1" applyAlignment="1">
      <alignment horizontal="left" vertical="top" wrapText="1"/>
    </xf>
    <xf numFmtId="0" fontId="60" fillId="0" borderId="0" xfId="85" applyFont="1" applyAlignment="1">
      <alignment horizontal="left" vertical="top" wrapText="1"/>
    </xf>
    <xf numFmtId="0" fontId="60" fillId="0" borderId="27" xfId="85" applyFont="1" applyBorder="1" applyAlignment="1">
      <alignment horizontal="left" vertical="top" wrapText="1"/>
    </xf>
    <xf numFmtId="0" fontId="35" fillId="36" borderId="0" xfId="88" applyFont="1" applyFill="1" applyAlignment="1">
      <alignment horizontal="center" wrapText="1"/>
    </xf>
    <xf numFmtId="0" fontId="35" fillId="36" borderId="0" xfId="88" applyFont="1" applyFill="1" applyAlignment="1">
      <alignment horizontal="center"/>
    </xf>
    <xf numFmtId="0" fontId="37" fillId="36" borderId="0" xfId="88" applyFont="1" applyFill="1" applyAlignment="1">
      <alignment horizontal="right" wrapText="1"/>
    </xf>
    <xf numFmtId="0" fontId="39" fillId="37" borderId="20" xfId="86" applyFont="1" applyFill="1" applyBorder="1" applyAlignment="1">
      <alignment horizontal="center" vertical="center" wrapText="1"/>
    </xf>
    <xf numFmtId="0" fontId="51" fillId="36" borderId="0" xfId="86" applyFont="1" applyFill="1" applyAlignment="1">
      <alignment horizontal="left" vertical="center" wrapText="1"/>
    </xf>
    <xf numFmtId="0" fontId="51" fillId="36" borderId="0" xfId="86" applyFont="1" applyFill="1" applyAlignment="1">
      <alignment horizontal="left" vertical="center"/>
    </xf>
    <xf numFmtId="0" fontId="35" fillId="36" borderId="0" xfId="85" applyFont="1" applyFill="1" applyAlignment="1">
      <alignment horizontal="center" wrapText="1"/>
    </xf>
    <xf numFmtId="0" fontId="35" fillId="36" borderId="0" xfId="85" applyFont="1" applyFill="1" applyAlignment="1">
      <alignment horizontal="center"/>
    </xf>
    <xf numFmtId="0" fontId="37" fillId="36" borderId="0" xfId="85" applyFont="1" applyFill="1" applyAlignment="1">
      <alignment horizontal="right" wrapText="1"/>
    </xf>
    <xf numFmtId="0" fontId="51" fillId="36" borderId="23" xfId="86" applyFont="1" applyFill="1" applyBorder="1" applyAlignment="1">
      <alignment horizontal="left" vertical="center" wrapText="1"/>
    </xf>
    <xf numFmtId="0" fontId="51" fillId="36" borderId="23" xfId="86" applyFont="1" applyFill="1" applyBorder="1" applyAlignment="1">
      <alignment horizontal="left" vertical="center"/>
    </xf>
    <xf numFmtId="0" fontId="35" fillId="36" borderId="0" xfId="87" applyFont="1" applyFill="1" applyAlignment="1">
      <alignment horizontal="center" wrapText="1"/>
    </xf>
    <xf numFmtId="0" fontId="35" fillId="36" borderId="0" xfId="87" applyFont="1" applyFill="1" applyAlignment="1">
      <alignment horizontal="center"/>
    </xf>
    <xf numFmtId="0" fontId="37" fillId="36" borderId="0" xfId="87" applyFont="1" applyFill="1" applyAlignment="1">
      <alignment horizontal="right" wrapText="1"/>
    </xf>
    <xf numFmtId="0" fontId="68" fillId="39" borderId="28" xfId="86" applyFont="1" applyFill="1" applyBorder="1" applyAlignment="1">
      <alignment horizontal="center" vertical="center"/>
    </xf>
    <xf numFmtId="0" fontId="68" fillId="42" borderId="28" xfId="86" applyFont="1" applyFill="1" applyBorder="1" applyAlignment="1">
      <alignment horizontal="center" vertical="center"/>
    </xf>
    <xf numFmtId="0" fontId="68" fillId="44" borderId="28" xfId="86" applyFont="1" applyFill="1" applyBorder="1" applyAlignment="1">
      <alignment horizontal="center" vertical="center"/>
    </xf>
    <xf numFmtId="0" fontId="0" fillId="0" borderId="34" xfId="0" applyBorder="1" applyAlignment="1">
      <alignment vertical="center"/>
    </xf>
    <xf numFmtId="0" fontId="0" fillId="0" borderId="34" xfId="0" applyBorder="1"/>
    <xf numFmtId="0" fontId="0" fillId="45" borderId="34" xfId="0" applyFill="1" applyBorder="1"/>
    <xf numFmtId="0" fontId="0" fillId="0" borderId="38" xfId="0" applyBorder="1" applyAlignment="1">
      <alignment horizontal="center"/>
    </xf>
    <xf numFmtId="0" fontId="0" fillId="0" borderId="25" xfId="0" applyBorder="1" applyAlignment="1">
      <alignment horizontal="center"/>
    </xf>
    <xf numFmtId="0" fontId="0" fillId="0" borderId="39" xfId="0" applyBorder="1" applyAlignment="1">
      <alignment horizontal="center"/>
    </xf>
    <xf numFmtId="0" fontId="0" fillId="0" borderId="35" xfId="0" applyBorder="1" applyAlignment="1">
      <alignment horizontal="center" vertical="center"/>
    </xf>
    <xf numFmtId="0" fontId="0" fillId="0" borderId="40" xfId="0" applyBorder="1" applyAlignment="1">
      <alignment horizontal="center" vertical="center"/>
    </xf>
  </cellXfs>
  <cellStyles count="89">
    <cellStyle name="20% - Accent1" xfId="43" builtinId="30" customBuiltin="1"/>
    <cellStyle name="20% - Accent1 2" xfId="68" xr:uid="{00000000-0005-0000-0000-000001000000}"/>
    <cellStyle name="20% - Accent2" xfId="46" builtinId="34" customBuiltin="1"/>
    <cellStyle name="20% - Accent2 2" xfId="70" xr:uid="{00000000-0005-0000-0000-000003000000}"/>
    <cellStyle name="20% - Accent3" xfId="49" builtinId="38" customBuiltin="1"/>
    <cellStyle name="20% - Accent3 2" xfId="72" xr:uid="{00000000-0005-0000-0000-000005000000}"/>
    <cellStyle name="20% - Accent4" xfId="52" builtinId="42" customBuiltin="1"/>
    <cellStyle name="20% - Accent4 2" xfId="74" xr:uid="{00000000-0005-0000-0000-000007000000}"/>
    <cellStyle name="20% - Accent5" xfId="55" builtinId="46" customBuiltin="1"/>
    <cellStyle name="20% - Accent5 2" xfId="76" xr:uid="{00000000-0005-0000-0000-000009000000}"/>
    <cellStyle name="20% - Accent6" xfId="58" builtinId="50" customBuiltin="1"/>
    <cellStyle name="20% - Accent6 2" xfId="78" xr:uid="{00000000-0005-0000-0000-00000B000000}"/>
    <cellStyle name="40% - Accent1" xfId="44" builtinId="31" customBuiltin="1"/>
    <cellStyle name="40% - Accent1 2" xfId="69" xr:uid="{00000000-0005-0000-0000-00000D000000}"/>
    <cellStyle name="40% - Accent2" xfId="47" builtinId="35" customBuiltin="1"/>
    <cellStyle name="40% - Accent2 2" xfId="71" xr:uid="{00000000-0005-0000-0000-00000F000000}"/>
    <cellStyle name="40% - Accent3" xfId="50" builtinId="39" customBuiltin="1"/>
    <cellStyle name="40% - Accent3 2" xfId="73" xr:uid="{00000000-0005-0000-0000-000011000000}"/>
    <cellStyle name="40% - Accent4" xfId="53" builtinId="43" customBuiltin="1"/>
    <cellStyle name="40% - Accent4 2" xfId="75" xr:uid="{00000000-0005-0000-0000-000013000000}"/>
    <cellStyle name="40% - Accent5" xfId="56" builtinId="47" customBuiltin="1"/>
    <cellStyle name="40% - Accent5 2" xfId="77" xr:uid="{00000000-0005-0000-0000-000015000000}"/>
    <cellStyle name="40% - Accent6" xfId="59" builtinId="51" customBuiltin="1"/>
    <cellStyle name="40% - Accent6 2" xfId="79" xr:uid="{00000000-0005-0000-0000-000017000000}"/>
    <cellStyle name="60% - Accent1 2" xfId="61" xr:uid="{00000000-0005-0000-0000-000018000000}"/>
    <cellStyle name="60% - Accent2 2" xfId="62" xr:uid="{00000000-0005-0000-0000-000019000000}"/>
    <cellStyle name="60% - Accent3 2" xfId="63" xr:uid="{00000000-0005-0000-0000-00001A000000}"/>
    <cellStyle name="60% - Accent4 2" xfId="64" xr:uid="{00000000-0005-0000-0000-00001B000000}"/>
    <cellStyle name="60% - Accent5 2" xfId="65" xr:uid="{00000000-0005-0000-0000-00001C000000}"/>
    <cellStyle name="60% - Accent6 2" xfId="66" xr:uid="{00000000-0005-0000-0000-00001D000000}"/>
    <cellStyle name="Accent1" xfId="42" builtinId="29" customBuiltin="1"/>
    <cellStyle name="Accent2" xfId="45" builtinId="33" customBuiltin="1"/>
    <cellStyle name="Accent3" xfId="48" builtinId="37" customBuiltin="1"/>
    <cellStyle name="Accent4" xfId="51" builtinId="41" customBuiltin="1"/>
    <cellStyle name="Accent5" xfId="54" builtinId="45" customBuiltin="1"/>
    <cellStyle name="Accent6" xfId="57" builtinId="49" customBuiltin="1"/>
    <cellStyle name="Bad" xfId="32" builtinId="27" customBuiltin="1"/>
    <cellStyle name="Body: normal cell" xfId="2" xr:uid="{00000000-0005-0000-0000-000025000000}"/>
    <cellStyle name="Body: normal cell 2" xfId="24" xr:uid="{00000000-0005-0000-0000-000026000000}"/>
    <cellStyle name="Calculation" xfId="35" builtinId="22" customBuiltin="1"/>
    <cellStyle name="Check Cell" xfId="37" builtinId="23" customBuiltin="1"/>
    <cellStyle name="Comma [0]" xfId="84" builtinId="6"/>
    <cellStyle name="Comma 2" xfId="83" xr:uid="{B0EABCB8-8FF6-4E8E-9CBF-73B9F155E41F}"/>
    <cellStyle name="Explanatory Text" xfId="40" builtinId="53" customBuiltin="1"/>
    <cellStyle name="Followed Hyperlink" xfId="10" builtinId="9" customBuiltin="1"/>
    <cellStyle name="Font: Calibri, 9pt regular" xfId="8" xr:uid="{00000000-0005-0000-0000-00002B000000}"/>
    <cellStyle name="Font: Calibri, 9pt regular 2" xfId="20" xr:uid="{00000000-0005-0000-0000-00002C000000}"/>
    <cellStyle name="Footnotes: all except top row" xfId="11" xr:uid="{00000000-0005-0000-0000-00002D000000}"/>
    <cellStyle name="Footnotes: top row" xfId="6" xr:uid="{00000000-0005-0000-0000-00002E000000}"/>
    <cellStyle name="Footnotes: top row 2" xfId="25" xr:uid="{00000000-0005-0000-0000-00002F000000}"/>
    <cellStyle name="Good" xfId="31" builtinId="26" customBuiltin="1"/>
    <cellStyle name="Header: bottom row" xfId="1" xr:uid="{00000000-0005-0000-0000-000031000000}"/>
    <cellStyle name="Header: bottom row 2" xfId="21" xr:uid="{00000000-0005-0000-0000-000032000000}"/>
    <cellStyle name="Header: top rows" xfId="3" xr:uid="{00000000-0005-0000-0000-000033000000}"/>
    <cellStyle name="Heading 1" xfId="27" builtinId="16" customBuiltin="1"/>
    <cellStyle name="Heading 2" xfId="28" builtinId="17" customBuiltin="1"/>
    <cellStyle name="Heading 3" xfId="29" builtinId="18" customBuiltin="1"/>
    <cellStyle name="Heading 4" xfId="30" builtinId="19" customBuiltin="1"/>
    <cellStyle name="Hyperlink" xfId="9" builtinId="8" customBuiltin="1"/>
    <cellStyle name="Input" xfId="33" builtinId="20" customBuiltin="1"/>
    <cellStyle name="Linked Cell" xfId="36" builtinId="24" customBuiltin="1"/>
    <cellStyle name="Neutral 2" xfId="60" xr:uid="{00000000-0005-0000-0000-00003B000000}"/>
    <cellStyle name="Normal" xfId="0" builtinId="0"/>
    <cellStyle name="Normal 2" xfId="19" xr:uid="{00000000-0005-0000-0000-00003D000000}"/>
    <cellStyle name="Normal 2 2" xfId="81" xr:uid="{82E402D6-1DF0-4E6A-9068-58786E0D42A2}"/>
    <cellStyle name="Normal 3" xfId="13" xr:uid="{00000000-0005-0000-0000-00003E000000}"/>
    <cellStyle name="Normal 3 2" xfId="80" xr:uid="{B36BF01F-9627-47E6-A0B3-E5842EE99611}"/>
    <cellStyle name="Normal 4" xfId="14" xr:uid="{00000000-0005-0000-0000-00003F000000}"/>
    <cellStyle name="Normal 4 2 2" xfId="82" xr:uid="{EA7BF279-956F-47C2-9A73-0954A56A37C4}"/>
    <cellStyle name="Normal 5" xfId="15" xr:uid="{00000000-0005-0000-0000-000040000000}"/>
    <cellStyle name="Normal 58" xfId="17" xr:uid="{00000000-0005-0000-0000-000041000000}"/>
    <cellStyle name="Normal 6" xfId="16" xr:uid="{00000000-0005-0000-0000-000042000000}"/>
    <cellStyle name="Note" xfId="39" builtinId="10" customBuiltin="1"/>
    <cellStyle name="Note 2" xfId="67" xr:uid="{00000000-0005-0000-0000-000044000000}"/>
    <cellStyle name="Output" xfId="34" builtinId="21" customBuiltin="1"/>
    <cellStyle name="Parent row" xfId="5" xr:uid="{00000000-0005-0000-0000-000046000000}"/>
    <cellStyle name="Parent row 2" xfId="23" xr:uid="{00000000-0005-0000-0000-000047000000}"/>
    <cellStyle name="Percent" xfId="18" builtinId="5"/>
    <cellStyle name="Section Break" xfId="7" xr:uid="{00000000-0005-0000-0000-000049000000}"/>
    <cellStyle name="Section Break: parent row" xfId="4" xr:uid="{00000000-0005-0000-0000-00004A000000}"/>
    <cellStyle name="Table title" xfId="12" xr:uid="{00000000-0005-0000-0000-00004B000000}"/>
    <cellStyle name="Table title 2" xfId="22" xr:uid="{00000000-0005-0000-0000-00004C000000}"/>
    <cellStyle name="Title" xfId="26" builtinId="15" customBuiltin="1"/>
    <cellStyle name="Total" xfId="41" builtinId="25" customBuiltin="1"/>
    <cellStyle name="Warning Text" xfId="38" builtinId="11" customBuiltin="1"/>
    <cellStyle name="표준 2" xfId="85" xr:uid="{DA2BF1F1-4027-499C-BE3C-4B85B9EC0FDB}"/>
    <cellStyle name="표준 2 2" xfId="88" xr:uid="{96FE3BA5-5011-4CBD-8B8D-3987B71F9590}"/>
    <cellStyle name="표준 3" xfId="86" xr:uid="{A9F49CC7-6DA6-42DE-89EF-87CBB8D6650B}"/>
    <cellStyle name="표준 4" xfId="87" xr:uid="{136112E7-7FAA-4FE4-8445-0AE2130C5A23}"/>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FFFF00"/>
      <color rgb="FFFFFFCC"/>
      <color rgb="FFFF8989"/>
      <color rgb="FFFF9B9B"/>
      <color rgb="FFAC0000"/>
      <color rgb="FFFF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 pre-CHP'!$A$2</c:f>
              <c:strCache>
                <c:ptCount val="1"/>
                <c:pt idx="0">
                  <c:v>agriculture and forestry 01T03</c:v>
                </c:pt>
              </c:strCache>
            </c:strRef>
          </c:tx>
          <c:spPr>
            <a:ln w="28575" cap="rnd">
              <a:solidFill>
                <a:schemeClr val="accent2"/>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pre-CHP'!$B$2:$AF$2</c:f>
              <c:numCache>
                <c:formatCode>0.00E+00</c:formatCode>
                <c:ptCount val="31"/>
                <c:pt idx="0">
                  <c:v>24458561772904.477</c:v>
                </c:pt>
                <c:pt idx="1">
                  <c:v>25545826135020.988</c:v>
                </c:pt>
                <c:pt idx="2">
                  <c:v>26633090497137.492</c:v>
                </c:pt>
                <c:pt idx="3">
                  <c:v>27720354859254</c:v>
                </c:pt>
                <c:pt idx="4">
                  <c:v>28807619221370.512</c:v>
                </c:pt>
                <c:pt idx="5">
                  <c:v>29894883583487.02</c:v>
                </c:pt>
                <c:pt idx="6">
                  <c:v>30698221735902.77</c:v>
                </c:pt>
                <c:pt idx="7">
                  <c:v>31501559888318.516</c:v>
                </c:pt>
                <c:pt idx="8">
                  <c:v>32304898040734.004</c:v>
                </c:pt>
                <c:pt idx="9">
                  <c:v>33108236193149.75</c:v>
                </c:pt>
                <c:pt idx="10">
                  <c:v>33911574345565.109</c:v>
                </c:pt>
                <c:pt idx="11">
                  <c:v>34629483841157.801</c:v>
                </c:pt>
                <c:pt idx="12">
                  <c:v>35347393336750.102</c:v>
                </c:pt>
                <c:pt idx="13">
                  <c:v>36065302832342.664</c:v>
                </c:pt>
                <c:pt idx="14">
                  <c:v>36783212327934.969</c:v>
                </c:pt>
                <c:pt idx="15">
                  <c:v>37501121823527.273</c:v>
                </c:pt>
                <c:pt idx="16">
                  <c:v>38234470233003.539</c:v>
                </c:pt>
                <c:pt idx="17">
                  <c:v>38967818642479.813</c:v>
                </c:pt>
                <c:pt idx="18">
                  <c:v>39701167051955.82</c:v>
                </c:pt>
                <c:pt idx="19">
                  <c:v>40434515461432.094</c:v>
                </c:pt>
                <c:pt idx="20">
                  <c:v>41167863870907.977</c:v>
                </c:pt>
                <c:pt idx="21">
                  <c:v>41880627061872.5</c:v>
                </c:pt>
                <c:pt idx="22">
                  <c:v>42607425629095.031</c:v>
                </c:pt>
                <c:pt idx="23">
                  <c:v>43334224196317.563</c:v>
                </c:pt>
                <c:pt idx="24">
                  <c:v>44061022763539.828</c:v>
                </c:pt>
                <c:pt idx="25">
                  <c:v>44787821330762.359</c:v>
                </c:pt>
                <c:pt idx="26">
                  <c:v>45514619897984.891</c:v>
                </c:pt>
                <c:pt idx="27">
                  <c:v>46241418465207.156</c:v>
                </c:pt>
                <c:pt idx="28">
                  <c:v>46968217032429.688</c:v>
                </c:pt>
                <c:pt idx="29">
                  <c:v>47695015599652.211</c:v>
                </c:pt>
                <c:pt idx="30">
                  <c:v>48421814166874.484</c:v>
                </c:pt>
              </c:numCache>
            </c:numRef>
          </c:val>
          <c:smooth val="0"/>
          <c:extLst>
            <c:ext xmlns:c16="http://schemas.microsoft.com/office/drawing/2014/chart" uri="{C3380CC4-5D6E-409C-BE32-E72D297353CC}">
              <c16:uniqueId val="{00000000-C46A-4C29-B5E3-1EC40074C8DF}"/>
            </c:ext>
          </c:extLst>
        </c:ser>
        <c:ser>
          <c:idx val="2"/>
          <c:order val="1"/>
          <c:tx>
            <c:strRef>
              <c:f>'BIFUbC-biomass pre-CHP'!$A$3</c:f>
              <c:strCache>
                <c:ptCount val="1"/>
                <c:pt idx="0">
                  <c:v>coal mining 05</c:v>
                </c:pt>
              </c:strCache>
            </c:strRef>
          </c:tx>
          <c:spPr>
            <a:ln w="28575" cap="rnd">
              <a:solidFill>
                <a:schemeClr val="accent3"/>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C46A-4C29-B5E3-1EC40074C8DF}"/>
            </c:ext>
          </c:extLst>
        </c:ser>
        <c:ser>
          <c:idx val="3"/>
          <c:order val="2"/>
          <c:tx>
            <c:strRef>
              <c:f>'BIFUbC-biomass pre-CHP'!$A$4</c:f>
              <c:strCache>
                <c:ptCount val="1"/>
                <c:pt idx="0">
                  <c:v>oil and gas extraction 06</c:v>
                </c:pt>
              </c:strCache>
            </c:strRef>
          </c:tx>
          <c:spPr>
            <a:ln w="28575" cap="rnd">
              <a:solidFill>
                <a:schemeClr val="accent4"/>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C46A-4C29-B5E3-1EC40074C8DF}"/>
            </c:ext>
          </c:extLst>
        </c:ser>
        <c:ser>
          <c:idx val="4"/>
          <c:order val="3"/>
          <c:tx>
            <c:strRef>
              <c:f>'BIFUbC-biomass pre-CHP'!$A$5</c:f>
              <c:strCache>
                <c:ptCount val="1"/>
                <c:pt idx="0">
                  <c:v>other mining and quarrying 07T08</c:v>
                </c:pt>
              </c:strCache>
            </c:strRef>
          </c:tx>
          <c:spPr>
            <a:ln w="28575" cap="rnd">
              <a:solidFill>
                <a:schemeClr val="accent5"/>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pre-CHP'!$B$5:$AF$5</c:f>
              <c:numCache>
                <c:formatCode>0.00E+00</c:formatCode>
                <c:ptCount val="31"/>
                <c:pt idx="0">
                  <c:v>10913154458.729464</c:v>
                </c:pt>
                <c:pt idx="1">
                  <c:v>11398280445.752716</c:v>
                </c:pt>
                <c:pt idx="2">
                  <c:v>11883406432.775965</c:v>
                </c:pt>
                <c:pt idx="3">
                  <c:v>12368532419.799213</c:v>
                </c:pt>
                <c:pt idx="4">
                  <c:v>12853658406.822464</c:v>
                </c:pt>
                <c:pt idx="5">
                  <c:v>13338784393.845715</c:v>
                </c:pt>
                <c:pt idx="6">
                  <c:v>13697225475.594666</c:v>
                </c:pt>
                <c:pt idx="7">
                  <c:v>14055666557.343616</c:v>
                </c:pt>
                <c:pt idx="8">
                  <c:v>14414107639.092451</c:v>
                </c:pt>
                <c:pt idx="9">
                  <c:v>14772548720.8414</c:v>
                </c:pt>
                <c:pt idx="10">
                  <c:v>15130989802.590178</c:v>
                </c:pt>
                <c:pt idx="11">
                  <c:v>15451313511.135908</c:v>
                </c:pt>
                <c:pt idx="12">
                  <c:v>15771637219.681465</c:v>
                </c:pt>
                <c:pt idx="13">
                  <c:v>16091960928.227139</c:v>
                </c:pt>
                <c:pt idx="14">
                  <c:v>16412284636.772696</c:v>
                </c:pt>
                <c:pt idx="15">
                  <c:v>16732608345.318253</c:v>
                </c:pt>
                <c:pt idx="16">
                  <c:v>17059820735.768131</c:v>
                </c:pt>
                <c:pt idx="17">
                  <c:v>17387033126.21801</c:v>
                </c:pt>
                <c:pt idx="18">
                  <c:v>17714245516.667774</c:v>
                </c:pt>
                <c:pt idx="19">
                  <c:v>18041457907.117657</c:v>
                </c:pt>
                <c:pt idx="20">
                  <c:v>18368670297.56736</c:v>
                </c:pt>
                <c:pt idx="21">
                  <c:v>18686697778.811573</c:v>
                </c:pt>
                <c:pt idx="22">
                  <c:v>19010987698.150558</c:v>
                </c:pt>
                <c:pt idx="23">
                  <c:v>19335277617.48954</c:v>
                </c:pt>
                <c:pt idx="24">
                  <c:v>19659567536.828407</c:v>
                </c:pt>
                <c:pt idx="25">
                  <c:v>19983857456.167389</c:v>
                </c:pt>
                <c:pt idx="26">
                  <c:v>20308147375.506374</c:v>
                </c:pt>
                <c:pt idx="27">
                  <c:v>20632437294.845242</c:v>
                </c:pt>
                <c:pt idx="28">
                  <c:v>20956727214.184223</c:v>
                </c:pt>
                <c:pt idx="29">
                  <c:v>21281017133.523205</c:v>
                </c:pt>
                <c:pt idx="30">
                  <c:v>21605307052.862072</c:v>
                </c:pt>
              </c:numCache>
            </c:numRef>
          </c:val>
          <c:smooth val="0"/>
          <c:extLst>
            <c:ext xmlns:c16="http://schemas.microsoft.com/office/drawing/2014/chart" uri="{C3380CC4-5D6E-409C-BE32-E72D297353CC}">
              <c16:uniqueId val="{00000003-C46A-4C29-B5E3-1EC40074C8DF}"/>
            </c:ext>
          </c:extLst>
        </c:ser>
        <c:ser>
          <c:idx val="5"/>
          <c:order val="4"/>
          <c:tx>
            <c:strRef>
              <c:f>'BIFUbC-biomass pre-CHP'!$A$6</c:f>
              <c:strCache>
                <c:ptCount val="1"/>
                <c:pt idx="0">
                  <c:v>food beverage and tobacco 10T12</c:v>
                </c:pt>
              </c:strCache>
            </c:strRef>
          </c:tx>
          <c:spPr>
            <a:ln w="28575" cap="rnd">
              <a:solidFill>
                <a:schemeClr val="accent6"/>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pre-CHP'!$B$6:$AF$6</c:f>
              <c:numCache>
                <c:formatCode>0.00E+00</c:formatCode>
                <c:ptCount val="31"/>
                <c:pt idx="0">
                  <c:v>9241441081559.7559</c:v>
                </c:pt>
                <c:pt idx="1">
                  <c:v>9652253852804.1621</c:v>
                </c:pt>
                <c:pt idx="2">
                  <c:v>10063066624048.566</c:v>
                </c:pt>
                <c:pt idx="3">
                  <c:v>10473879395292.971</c:v>
                </c:pt>
                <c:pt idx="4">
                  <c:v>10884692166537.377</c:v>
                </c:pt>
                <c:pt idx="5">
                  <c:v>11295504937781.783</c:v>
                </c:pt>
                <c:pt idx="6">
                  <c:v>11599038819824.822</c:v>
                </c:pt>
                <c:pt idx="7">
                  <c:v>11902572701867.863</c:v>
                </c:pt>
                <c:pt idx="8">
                  <c:v>12206106583910.805</c:v>
                </c:pt>
                <c:pt idx="9">
                  <c:v>12509640465953.846</c:v>
                </c:pt>
                <c:pt idx="10">
                  <c:v>12813174347996.738</c:v>
                </c:pt>
                <c:pt idx="11">
                  <c:v>13084429803121.74</c:v>
                </c:pt>
                <c:pt idx="12">
                  <c:v>13355685258246.594</c:v>
                </c:pt>
                <c:pt idx="13">
                  <c:v>13626940713371.545</c:v>
                </c:pt>
                <c:pt idx="14">
                  <c:v>13898196168496.398</c:v>
                </c:pt>
                <c:pt idx="15">
                  <c:v>14169451623621.252</c:v>
                </c:pt>
                <c:pt idx="16">
                  <c:v>14446540529394.051</c:v>
                </c:pt>
                <c:pt idx="17">
                  <c:v>14723629435166.85</c:v>
                </c:pt>
                <c:pt idx="18">
                  <c:v>15000718340939.551</c:v>
                </c:pt>
                <c:pt idx="19">
                  <c:v>15277807246712.35</c:v>
                </c:pt>
                <c:pt idx="20">
                  <c:v>15554896152485.002</c:v>
                </c:pt>
                <c:pt idx="21">
                  <c:v>15824207124060.621</c:v>
                </c:pt>
                <c:pt idx="22">
                  <c:v>16098821232588.861</c:v>
                </c:pt>
                <c:pt idx="23">
                  <c:v>16373435341117.102</c:v>
                </c:pt>
                <c:pt idx="24">
                  <c:v>16648049449645.242</c:v>
                </c:pt>
                <c:pt idx="25">
                  <c:v>16922663558173.482</c:v>
                </c:pt>
                <c:pt idx="26">
                  <c:v>17197277666701.723</c:v>
                </c:pt>
                <c:pt idx="27">
                  <c:v>17471891775229.863</c:v>
                </c:pt>
                <c:pt idx="28">
                  <c:v>17746505883758.102</c:v>
                </c:pt>
                <c:pt idx="29">
                  <c:v>18021119992286.344</c:v>
                </c:pt>
                <c:pt idx="30">
                  <c:v>18295734100814.484</c:v>
                </c:pt>
              </c:numCache>
            </c:numRef>
          </c:val>
          <c:smooth val="0"/>
          <c:extLst>
            <c:ext xmlns:c16="http://schemas.microsoft.com/office/drawing/2014/chart" uri="{C3380CC4-5D6E-409C-BE32-E72D297353CC}">
              <c16:uniqueId val="{00000004-C46A-4C29-B5E3-1EC40074C8DF}"/>
            </c:ext>
          </c:extLst>
        </c:ser>
        <c:ser>
          <c:idx val="6"/>
          <c:order val="5"/>
          <c:tx>
            <c:strRef>
              <c:f>'BIFUbC-biomass pre-CHP'!$A$7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pre-CHP'!$B$7:$AF$7</c:f>
              <c:numCache>
                <c:formatCode>0.00E+00</c:formatCode>
                <c:ptCount val="31"/>
                <c:pt idx="0">
                  <c:v>19941789028343.996</c:v>
                </c:pt>
                <c:pt idx="1">
                  <c:v>20828267829864.699</c:v>
                </c:pt>
                <c:pt idx="2">
                  <c:v>21714746631385.402</c:v>
                </c:pt>
                <c:pt idx="3">
                  <c:v>22601225432906.102</c:v>
                </c:pt>
                <c:pt idx="4">
                  <c:v>23487704234426.805</c:v>
                </c:pt>
                <c:pt idx="5">
                  <c:v>24374183035947.508</c:v>
                </c:pt>
                <c:pt idx="6">
                  <c:v>25029168398645.395</c:v>
                </c:pt>
                <c:pt idx="7">
                  <c:v>25684153761343.281</c:v>
                </c:pt>
                <c:pt idx="8">
                  <c:v>26339139124040.957</c:v>
                </c:pt>
                <c:pt idx="9">
                  <c:v>26994124486738.844</c:v>
                </c:pt>
                <c:pt idx="10">
                  <c:v>27649109849436.41</c:v>
                </c:pt>
                <c:pt idx="11">
                  <c:v>28234442700790.5</c:v>
                </c:pt>
                <c:pt idx="12">
                  <c:v>28819775552144.273</c:v>
                </c:pt>
                <c:pt idx="13">
                  <c:v>29405108403498.258</c:v>
                </c:pt>
                <c:pt idx="14">
                  <c:v>29990441254852.027</c:v>
                </c:pt>
                <c:pt idx="15">
                  <c:v>30575774106205.801</c:v>
                </c:pt>
                <c:pt idx="16">
                  <c:v>31173694760814.707</c:v>
                </c:pt>
                <c:pt idx="17">
                  <c:v>31771615415423.613</c:v>
                </c:pt>
                <c:pt idx="18">
                  <c:v>32369536070032.309</c:v>
                </c:pt>
                <c:pt idx="19">
                  <c:v>32967456724641.215</c:v>
                </c:pt>
                <c:pt idx="20">
                  <c:v>33565377379249.801</c:v>
                </c:pt>
                <c:pt idx="21">
                  <c:v>34146514296185.371</c:v>
                </c:pt>
                <c:pt idx="22">
                  <c:v>34739094670625.484</c:v>
                </c:pt>
                <c:pt idx="23">
                  <c:v>35331675045065.602</c:v>
                </c:pt>
                <c:pt idx="24">
                  <c:v>35924255419505.5</c:v>
                </c:pt>
                <c:pt idx="25">
                  <c:v>36516835793945.609</c:v>
                </c:pt>
                <c:pt idx="26">
                  <c:v>37109416168385.727</c:v>
                </c:pt>
                <c:pt idx="27">
                  <c:v>37701996542825.625</c:v>
                </c:pt>
                <c:pt idx="28">
                  <c:v>38294576917265.734</c:v>
                </c:pt>
                <c:pt idx="29">
                  <c:v>38887157291705.852</c:v>
                </c:pt>
                <c:pt idx="30">
                  <c:v>39479737666145.75</c:v>
                </c:pt>
              </c:numCache>
            </c:numRef>
          </c:val>
          <c:smooth val="0"/>
          <c:extLst>
            <c:ext xmlns:c16="http://schemas.microsoft.com/office/drawing/2014/chart" uri="{C3380CC4-5D6E-409C-BE32-E72D297353CC}">
              <c16:uniqueId val="{00000005-C46A-4C29-B5E3-1EC40074C8DF}"/>
            </c:ext>
          </c:extLst>
        </c:ser>
        <c:ser>
          <c:idx val="7"/>
          <c:order val="6"/>
          <c:tx>
            <c:strRef>
              <c:f>'BIFUbC-biomass pre-CHP'!$A$8</c:f>
              <c:strCache>
                <c:ptCount val="1"/>
                <c:pt idx="0">
                  <c:v>wood products 16</c:v>
                </c:pt>
              </c:strCache>
            </c:strRef>
          </c:tx>
          <c:spPr>
            <a:ln w="28575" cap="rnd">
              <a:solidFill>
                <a:schemeClr val="accent2">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pre-CHP'!$B$8:$AF$8</c:f>
              <c:numCache>
                <c:formatCode>0.00E+00</c:formatCode>
                <c:ptCount val="31"/>
                <c:pt idx="0">
                  <c:v>12298579417265.172</c:v>
                </c:pt>
                <c:pt idx="1">
                  <c:v>12845292148341.025</c:v>
                </c:pt>
                <c:pt idx="2">
                  <c:v>13392004879416.875</c:v>
                </c:pt>
                <c:pt idx="3">
                  <c:v>13938717610492.727</c:v>
                </c:pt>
                <c:pt idx="4">
                  <c:v>14485430341568.578</c:v>
                </c:pt>
                <c:pt idx="5">
                  <c:v>15032143072644.432</c:v>
                </c:pt>
                <c:pt idx="6">
                  <c:v>15436088249721.412</c:v>
                </c:pt>
                <c:pt idx="7">
                  <c:v>15840033426798.391</c:v>
                </c:pt>
                <c:pt idx="8">
                  <c:v>16243978603875.24</c:v>
                </c:pt>
                <c:pt idx="9">
                  <c:v>16647923780952.221</c:v>
                </c:pt>
                <c:pt idx="10">
                  <c:v>17051868958029.004</c:v>
                </c:pt>
                <c:pt idx="11">
                  <c:v>17412857761374.615</c:v>
                </c:pt>
                <c:pt idx="12">
                  <c:v>17773846564720.031</c:v>
                </c:pt>
                <c:pt idx="13">
                  <c:v>18134835368065.578</c:v>
                </c:pt>
                <c:pt idx="14">
                  <c:v>18495824171410.992</c:v>
                </c:pt>
                <c:pt idx="15">
                  <c:v>18856812974756.406</c:v>
                </c:pt>
                <c:pt idx="16">
                  <c:v>19225564978173.898</c:v>
                </c:pt>
                <c:pt idx="17">
                  <c:v>19594316981591.391</c:v>
                </c:pt>
                <c:pt idx="18">
                  <c:v>19963068985008.754</c:v>
                </c:pt>
                <c:pt idx="19">
                  <c:v>20331820988426.246</c:v>
                </c:pt>
                <c:pt idx="20">
                  <c:v>20700572991843.543</c:v>
                </c:pt>
                <c:pt idx="21">
                  <c:v>21058974061831.707</c:v>
                </c:pt>
                <c:pt idx="22">
                  <c:v>21424432586430.773</c:v>
                </c:pt>
                <c:pt idx="23">
                  <c:v>21789891111029.84</c:v>
                </c:pt>
                <c:pt idx="24">
                  <c:v>22155349635628.777</c:v>
                </c:pt>
                <c:pt idx="25">
                  <c:v>22520808160227.844</c:v>
                </c:pt>
                <c:pt idx="26">
                  <c:v>22886266684826.91</c:v>
                </c:pt>
                <c:pt idx="27">
                  <c:v>23251725209425.848</c:v>
                </c:pt>
                <c:pt idx="28">
                  <c:v>23617183734024.914</c:v>
                </c:pt>
                <c:pt idx="29">
                  <c:v>23982642258623.98</c:v>
                </c:pt>
                <c:pt idx="30">
                  <c:v>24348100783222.918</c:v>
                </c:pt>
              </c:numCache>
            </c:numRef>
          </c:val>
          <c:smooth val="0"/>
          <c:extLst>
            <c:ext xmlns:c16="http://schemas.microsoft.com/office/drawing/2014/chart" uri="{C3380CC4-5D6E-409C-BE32-E72D297353CC}">
              <c16:uniqueId val="{00000006-C46A-4C29-B5E3-1EC40074C8DF}"/>
            </c:ext>
          </c:extLst>
        </c:ser>
        <c:ser>
          <c:idx val="8"/>
          <c:order val="7"/>
          <c:tx>
            <c:strRef>
              <c:f>'BIFUbC-biomass pre-CHP'!$A$9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pre-CHP'!$B$9:$AF$9</c:f>
              <c:numCache>
                <c:formatCode>0.00E+00</c:formatCode>
                <c:ptCount val="31"/>
                <c:pt idx="0">
                  <c:v>109162828963409.66</c:v>
                </c:pt>
                <c:pt idx="1">
                  <c:v>114015479528138.31</c:v>
                </c:pt>
                <c:pt idx="2">
                  <c:v>118868130092866.94</c:v>
                </c:pt>
                <c:pt idx="3">
                  <c:v>123720780657595.56</c:v>
                </c:pt>
                <c:pt idx="4">
                  <c:v>128573431222324.2</c:v>
                </c:pt>
                <c:pt idx="5">
                  <c:v>133426081787052.84</c:v>
                </c:pt>
                <c:pt idx="6">
                  <c:v>137011520135643.36</c:v>
                </c:pt>
                <c:pt idx="7">
                  <c:v>140596958484233.88</c:v>
                </c:pt>
                <c:pt idx="8">
                  <c:v>144182396832823.25</c:v>
                </c:pt>
                <c:pt idx="9">
                  <c:v>147767835181413.75</c:v>
                </c:pt>
                <c:pt idx="10">
                  <c:v>151353273530002.53</c:v>
                </c:pt>
                <c:pt idx="11">
                  <c:v>154557428876757.66</c:v>
                </c:pt>
                <c:pt idx="12">
                  <c:v>157761584223511.06</c:v>
                </c:pt>
                <c:pt idx="13">
                  <c:v>160965739570265.63</c:v>
                </c:pt>
                <c:pt idx="14">
                  <c:v>164169894917019.03</c:v>
                </c:pt>
                <c:pt idx="15">
                  <c:v>167374050263772.44</c:v>
                </c:pt>
                <c:pt idx="16">
                  <c:v>170647112177123.84</c:v>
                </c:pt>
                <c:pt idx="17">
                  <c:v>173920174090475.28</c:v>
                </c:pt>
                <c:pt idx="18">
                  <c:v>177193236003825.53</c:v>
                </c:pt>
                <c:pt idx="19">
                  <c:v>180466297917176.94</c:v>
                </c:pt>
                <c:pt idx="20">
                  <c:v>183739359830526.63</c:v>
                </c:pt>
                <c:pt idx="21">
                  <c:v>186920546321748.31</c:v>
                </c:pt>
                <c:pt idx="22">
                  <c:v>190164375146240.25</c:v>
                </c:pt>
                <c:pt idx="23">
                  <c:v>193408203970732.19</c:v>
                </c:pt>
                <c:pt idx="24">
                  <c:v>196652032795222.97</c:v>
                </c:pt>
                <c:pt idx="25">
                  <c:v>199895861619714.91</c:v>
                </c:pt>
                <c:pt idx="26">
                  <c:v>203139690444206.84</c:v>
                </c:pt>
                <c:pt idx="27">
                  <c:v>206383519268697.63</c:v>
                </c:pt>
                <c:pt idx="28">
                  <c:v>209627348093189.56</c:v>
                </c:pt>
                <c:pt idx="29">
                  <c:v>212871176917681.5</c:v>
                </c:pt>
                <c:pt idx="30">
                  <c:v>216115005742172.25</c:v>
                </c:pt>
              </c:numCache>
            </c:numRef>
          </c:val>
          <c:smooth val="0"/>
          <c:extLst>
            <c:ext xmlns:c16="http://schemas.microsoft.com/office/drawing/2014/chart" uri="{C3380CC4-5D6E-409C-BE32-E72D297353CC}">
              <c16:uniqueId val="{00000007-C46A-4C29-B5E3-1EC40074C8DF}"/>
            </c:ext>
          </c:extLst>
        </c:ser>
        <c:ser>
          <c:idx val="9"/>
          <c:order val="8"/>
          <c:tx>
            <c:strRef>
              <c:f>'BIFUbC-biomass pre-CHP'!$A$10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C46A-4C29-B5E3-1EC40074C8DF}"/>
            </c:ext>
          </c:extLst>
        </c:ser>
        <c:ser>
          <c:idx val="10"/>
          <c:order val="9"/>
          <c:tx>
            <c:strRef>
              <c:f>'BIFUbC-biomass pre-CHP'!$A$11</c:f>
              <c:strCache>
                <c:ptCount val="1"/>
                <c:pt idx="0">
                  <c:v>chemicals 20</c:v>
                </c:pt>
              </c:strCache>
            </c:strRef>
          </c:tx>
          <c:spPr>
            <a:ln w="28575" cap="rnd">
              <a:solidFill>
                <a:schemeClr val="accent5">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pre-CHP'!$B$11:$AF$11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C46A-4C29-B5E3-1EC40074C8DF}"/>
            </c:ext>
          </c:extLst>
        </c:ser>
        <c:ser>
          <c:idx val="11"/>
          <c:order val="10"/>
          <c:tx>
            <c:strRef>
              <c:f>'BIFUbC-biomass pre-CHP'!$A$12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pre-CHP'!$B$12:$AF$12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A-C46A-4C29-B5E3-1EC40074C8DF}"/>
            </c:ext>
          </c:extLst>
        </c:ser>
        <c:ser>
          <c:idx val="12"/>
          <c:order val="11"/>
          <c:tx>
            <c:strRef>
              <c:f>'BIFUbC-biomass pre-CHP'!$A$13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pre-CHP'!$B$13:$AF$13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B-C46A-4C29-B5E3-1EC40074C8DF}"/>
            </c:ext>
          </c:extLst>
        </c:ser>
        <c:ser>
          <c:idx val="13"/>
          <c:order val="12"/>
          <c:tx>
            <c:strRef>
              <c:f>'BIFUbC-biomass pre-CHP'!$A$14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pre-CHP'!$B$14:$AF$14</c:f>
              <c:numCache>
                <c:formatCode>0.00E+00</c:formatCode>
                <c:ptCount val="31"/>
                <c:pt idx="0">
                  <c:v>127229192398021.02</c:v>
                </c:pt>
                <c:pt idx="1">
                  <c:v>132884952863400.41</c:v>
                </c:pt>
                <c:pt idx="2">
                  <c:v>138540713328779.8</c:v>
                </c:pt>
                <c:pt idx="3">
                  <c:v>144196473794159.19</c:v>
                </c:pt>
                <c:pt idx="4">
                  <c:v>149852234259538.56</c:v>
                </c:pt>
                <c:pt idx="5">
                  <c:v>155507994724917.97</c:v>
                </c:pt>
                <c:pt idx="6">
                  <c:v>159686820336307.81</c:v>
                </c:pt>
                <c:pt idx="7">
                  <c:v>163865645947697.66</c:v>
                </c:pt>
                <c:pt idx="8">
                  <c:v>168044471559086.16</c:v>
                </c:pt>
                <c:pt idx="9">
                  <c:v>172223297170476</c:v>
                </c:pt>
                <c:pt idx="10">
                  <c:v>176402122781863.84</c:v>
                </c:pt>
                <c:pt idx="11">
                  <c:v>180136563350659.47</c:v>
                </c:pt>
                <c:pt idx="12">
                  <c:v>183871003919453.09</c:v>
                </c:pt>
                <c:pt idx="13">
                  <c:v>187605444488248.06</c:v>
                </c:pt>
                <c:pt idx="14">
                  <c:v>191339885057041.69</c:v>
                </c:pt>
                <c:pt idx="15">
                  <c:v>195074325625835.31</c:v>
                </c:pt>
                <c:pt idx="16">
                  <c:v>198889076744496.81</c:v>
                </c:pt>
                <c:pt idx="17">
                  <c:v>202703827863158.34</c:v>
                </c:pt>
                <c:pt idx="18">
                  <c:v>206518578981818.5</c:v>
                </c:pt>
                <c:pt idx="19">
                  <c:v>210333330100480</c:v>
                </c:pt>
                <c:pt idx="20">
                  <c:v>214148081219139.5</c:v>
                </c:pt>
                <c:pt idx="21">
                  <c:v>217855751604644.94</c:v>
                </c:pt>
                <c:pt idx="22">
                  <c:v>221636431580938.59</c:v>
                </c:pt>
                <c:pt idx="23">
                  <c:v>225417111557232.22</c:v>
                </c:pt>
                <c:pt idx="24">
                  <c:v>229197791533524.53</c:v>
                </c:pt>
                <c:pt idx="25">
                  <c:v>232978471509818.16</c:v>
                </c:pt>
                <c:pt idx="26">
                  <c:v>236759151486111.81</c:v>
                </c:pt>
                <c:pt idx="27">
                  <c:v>240539831462404.09</c:v>
                </c:pt>
                <c:pt idx="28">
                  <c:v>244320511438697.75</c:v>
                </c:pt>
                <c:pt idx="29">
                  <c:v>248101191414991.41</c:v>
                </c:pt>
                <c:pt idx="30">
                  <c:v>251881871391283.69</c:v>
                </c:pt>
              </c:numCache>
            </c:numRef>
          </c:val>
          <c:smooth val="0"/>
          <c:extLst>
            <c:ext xmlns:c16="http://schemas.microsoft.com/office/drawing/2014/chart" uri="{C3380CC4-5D6E-409C-BE32-E72D297353CC}">
              <c16:uniqueId val="{0000000C-C46A-4C29-B5E3-1EC40074C8DF}"/>
            </c:ext>
          </c:extLst>
        </c:ser>
        <c:ser>
          <c:idx val="14"/>
          <c:order val="13"/>
          <c:tx>
            <c:strRef>
              <c:f>'BIFUbC-biomass pre-CHP'!$A$15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pre-CHP'!$B$15:$AF$15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D-C46A-4C29-B5E3-1EC40074C8DF}"/>
            </c:ext>
          </c:extLst>
        </c:ser>
        <c:ser>
          <c:idx val="15"/>
          <c:order val="14"/>
          <c:tx>
            <c:strRef>
              <c:f>'BIFUbC-biomass pre-CHP'!$A$16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pre-CHP'!$B$16:$AF$16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E-C46A-4C29-B5E3-1EC40074C8DF}"/>
            </c:ext>
          </c:extLst>
        </c:ser>
        <c:ser>
          <c:idx val="16"/>
          <c:order val="15"/>
          <c:tx>
            <c:strRef>
              <c:f>'BIFUbC-biomass pre-CHP'!$A$17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pre-CHP'!$B$17:$AF$17</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F-C46A-4C29-B5E3-1EC40074C8DF}"/>
            </c:ext>
          </c:extLst>
        </c:ser>
        <c:ser>
          <c:idx val="17"/>
          <c:order val="16"/>
          <c:tx>
            <c:strRef>
              <c:f>'BIFUbC-biomass pre-CHP'!$A$18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C46A-4C29-B5E3-1EC40074C8DF}"/>
            </c:ext>
          </c:extLst>
        </c:ser>
        <c:ser>
          <c:idx val="18"/>
          <c:order val="17"/>
          <c:tx>
            <c:strRef>
              <c:f>'BIFUbC-biomass pre-CHP'!$A$19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C46A-4C29-B5E3-1EC40074C8DF}"/>
            </c:ext>
          </c:extLst>
        </c:ser>
        <c:ser>
          <c:idx val="19"/>
          <c:order val="18"/>
          <c:tx>
            <c:strRef>
              <c:f>'BIFUbC-biomass pre-CHP'!$A$20</c:f>
              <c:strCache>
                <c:ptCount val="1"/>
                <c:pt idx="0">
                  <c:v>other machinery 28</c:v>
                </c:pt>
              </c:strCache>
            </c:strRef>
          </c:tx>
          <c:spPr>
            <a:ln w="28575" cap="rnd">
              <a:solidFill>
                <a:schemeClr val="accent2">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C46A-4C29-B5E3-1EC40074C8DF}"/>
            </c:ext>
          </c:extLst>
        </c:ser>
        <c:ser>
          <c:idx val="20"/>
          <c:order val="19"/>
          <c:tx>
            <c:strRef>
              <c:f>'BIFUbC-biomass pre-CHP'!$A$21</c:f>
              <c:strCache>
                <c:ptCount val="1"/>
                <c:pt idx="0">
                  <c:v>road vehicles 29</c:v>
                </c:pt>
              </c:strCache>
            </c:strRef>
          </c:tx>
          <c:spPr>
            <a:ln w="28575" cap="rnd">
              <a:solidFill>
                <a:schemeClr val="accent3">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C46A-4C29-B5E3-1EC40074C8DF}"/>
            </c:ext>
          </c:extLst>
        </c:ser>
        <c:ser>
          <c:idx val="21"/>
          <c:order val="20"/>
          <c:tx>
            <c:strRef>
              <c:f>'BIFUbC-biomass pre-CHP'!$A$22</c:f>
              <c:strCache>
                <c:ptCount val="1"/>
                <c:pt idx="0">
                  <c:v>nonroad vehicles 30</c:v>
                </c:pt>
              </c:strCache>
            </c:strRef>
          </c:tx>
          <c:spPr>
            <a:ln w="28575" cap="rnd">
              <a:solidFill>
                <a:schemeClr val="accent4">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C46A-4C29-B5E3-1EC40074C8DF}"/>
            </c:ext>
          </c:extLst>
        </c:ser>
        <c:ser>
          <c:idx val="22"/>
          <c:order val="21"/>
          <c:tx>
            <c:strRef>
              <c:f>'BIFUbC-biomass pre-CHP'!$A$23</c:f>
              <c:strCache>
                <c:ptCount val="1"/>
                <c:pt idx="0">
                  <c:v>other manufacturing 31T33</c:v>
                </c:pt>
              </c:strCache>
            </c:strRef>
          </c:tx>
          <c:spPr>
            <a:ln w="28575" cap="rnd">
              <a:solidFill>
                <a:schemeClr val="accent5">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pre-CHP'!$B$23:$AF$23</c:f>
              <c:numCache>
                <c:formatCode>0.00E+00</c:formatCode>
                <c:ptCount val="31"/>
                <c:pt idx="0">
                  <c:v>68517148953687.078</c:v>
                </c:pt>
                <c:pt idx="1">
                  <c:v>71562963950613.859</c:v>
                </c:pt>
                <c:pt idx="2">
                  <c:v>74608778947540.625</c:v>
                </c:pt>
                <c:pt idx="3">
                  <c:v>77654593944467.391</c:v>
                </c:pt>
                <c:pt idx="4">
                  <c:v>80700408941394.172</c:v>
                </c:pt>
                <c:pt idx="5">
                  <c:v>83746223938320.953</c:v>
                </c:pt>
                <c:pt idx="6">
                  <c:v>85996660425973.563</c:v>
                </c:pt>
                <c:pt idx="7">
                  <c:v>88247096913626.172</c:v>
                </c:pt>
                <c:pt idx="8">
                  <c:v>90497533401278.047</c:v>
                </c:pt>
                <c:pt idx="9">
                  <c:v>92747969888930.656</c:v>
                </c:pt>
                <c:pt idx="10">
                  <c:v>94998406376582.188</c:v>
                </c:pt>
                <c:pt idx="11">
                  <c:v>97009526748315.703</c:v>
                </c:pt>
                <c:pt idx="12">
                  <c:v>99020647120048.125</c:v>
                </c:pt>
                <c:pt idx="13">
                  <c:v>101031767491781.28</c:v>
                </c:pt>
                <c:pt idx="14">
                  <c:v>103042887863513.7</c:v>
                </c:pt>
                <c:pt idx="15">
                  <c:v>105054008235246.13</c:v>
                </c:pt>
                <c:pt idx="16">
                  <c:v>107108378507446.66</c:v>
                </c:pt>
                <c:pt idx="17">
                  <c:v>109162748779647.17</c:v>
                </c:pt>
                <c:pt idx="18">
                  <c:v>111217119051846.97</c:v>
                </c:pt>
                <c:pt idx="19">
                  <c:v>113271489324047.5</c:v>
                </c:pt>
                <c:pt idx="20">
                  <c:v>115325859596246.94</c:v>
                </c:pt>
                <c:pt idx="21">
                  <c:v>117322563334490.59</c:v>
                </c:pt>
                <c:pt idx="22">
                  <c:v>119358585164068.47</c:v>
                </c:pt>
                <c:pt idx="23">
                  <c:v>121394606993646.34</c:v>
                </c:pt>
                <c:pt idx="24">
                  <c:v>123430628823223.48</c:v>
                </c:pt>
                <c:pt idx="25">
                  <c:v>125466650652801.36</c:v>
                </c:pt>
                <c:pt idx="26">
                  <c:v>127502672482379.22</c:v>
                </c:pt>
                <c:pt idx="27">
                  <c:v>129538694311956.38</c:v>
                </c:pt>
                <c:pt idx="28">
                  <c:v>131574716141534.23</c:v>
                </c:pt>
                <c:pt idx="29">
                  <c:v>133610737971112.11</c:v>
                </c:pt>
                <c:pt idx="30">
                  <c:v>135646759800689.25</c:v>
                </c:pt>
              </c:numCache>
            </c:numRef>
          </c:val>
          <c:smooth val="0"/>
          <c:extLst>
            <c:ext xmlns:c16="http://schemas.microsoft.com/office/drawing/2014/chart" uri="{C3380CC4-5D6E-409C-BE32-E72D297353CC}">
              <c16:uniqueId val="{00000015-C46A-4C29-B5E3-1EC40074C8DF}"/>
            </c:ext>
          </c:extLst>
        </c:ser>
        <c:ser>
          <c:idx val="23"/>
          <c:order val="22"/>
          <c:tx>
            <c:strRef>
              <c:f>'BIFUbC-biomass pre-CHP'!$A$24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C46A-4C29-B5E3-1EC40074C8DF}"/>
            </c:ext>
          </c:extLst>
        </c:ser>
        <c:ser>
          <c:idx val="24"/>
          <c:order val="23"/>
          <c:tx>
            <c:strRef>
              <c:f>'BIFUbC-biomass pre-CHP'!$A$25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pre-CHP'!$B$25:$AF$25</c:f>
              <c:numCache>
                <c:formatCode>0.00E+00</c:formatCode>
                <c:ptCount val="31"/>
                <c:pt idx="0">
                  <c:v>25612478040.130802</c:v>
                </c:pt>
                <c:pt idx="1">
                  <c:v>25638090518.170929</c:v>
                </c:pt>
                <c:pt idx="2">
                  <c:v>25663728608.689098</c:v>
                </c:pt>
                <c:pt idx="3">
                  <c:v>25689392337.297783</c:v>
                </c:pt>
                <c:pt idx="4">
                  <c:v>25715081729.635078</c:v>
                </c:pt>
                <c:pt idx="5">
                  <c:v>25740796811.364712</c:v>
                </c:pt>
                <c:pt idx="6">
                  <c:v>25766537608.176075</c:v>
                </c:pt>
                <c:pt idx="7">
                  <c:v>25792304145.784248</c:v>
                </c:pt>
                <c:pt idx="8">
                  <c:v>25818096449.930031</c:v>
                </c:pt>
                <c:pt idx="9">
                  <c:v>25843914546.379959</c:v>
                </c:pt>
                <c:pt idx="10">
                  <c:v>25869758460.926334</c:v>
                </c:pt>
                <c:pt idx="11">
                  <c:v>25895628219.387257</c:v>
                </c:pt>
                <c:pt idx="12">
                  <c:v>25921523847.60664</c:v>
                </c:pt>
                <c:pt idx="13">
                  <c:v>25947445371.454243</c:v>
                </c:pt>
                <c:pt idx="14">
                  <c:v>25973392816.825695</c:v>
                </c:pt>
                <c:pt idx="15">
                  <c:v>25999366209.642517</c:v>
                </c:pt>
                <c:pt idx="16">
                  <c:v>26025365575.852158</c:v>
                </c:pt>
                <c:pt idx="17">
                  <c:v>26051390941.428005</c:v>
                </c:pt>
                <c:pt idx="18">
                  <c:v>26077442332.369431</c:v>
                </c:pt>
                <c:pt idx="19">
                  <c:v>26103519774.701797</c:v>
                </c:pt>
                <c:pt idx="20">
                  <c:v>26129623294.476498</c:v>
                </c:pt>
                <c:pt idx="21">
                  <c:v>25998975178.004116</c:v>
                </c:pt>
                <c:pt idx="22">
                  <c:v>25868980302.114094</c:v>
                </c:pt>
                <c:pt idx="23">
                  <c:v>25739635400.603523</c:v>
                </c:pt>
                <c:pt idx="24">
                  <c:v>25610937223.600506</c:v>
                </c:pt>
                <c:pt idx="25">
                  <c:v>25482882537.482502</c:v>
                </c:pt>
                <c:pt idx="26">
                  <c:v>25355468124.79509</c:v>
                </c:pt>
                <c:pt idx="27">
                  <c:v>25228690784.171116</c:v>
                </c:pt>
                <c:pt idx="28">
                  <c:v>25102547330.250259</c:v>
                </c:pt>
                <c:pt idx="29">
                  <c:v>24977034593.599007</c:v>
                </c:pt>
                <c:pt idx="30">
                  <c:v>24852149420.631008</c:v>
                </c:pt>
              </c:numCache>
            </c:numRef>
          </c:val>
          <c:smooth val="0"/>
          <c:extLst>
            <c:ext xmlns:c16="http://schemas.microsoft.com/office/drawing/2014/chart" uri="{C3380CC4-5D6E-409C-BE32-E72D297353CC}">
              <c16:uniqueId val="{00000017-C46A-4C29-B5E3-1EC40074C8DF}"/>
            </c:ext>
          </c:extLst>
        </c:ser>
        <c:ser>
          <c:idx val="25"/>
          <c:order val="24"/>
          <c:tx>
            <c:strRef>
              <c:f>'BIFUbC-biomass pre-CHP'!$A$26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 pre-CHP'!$B$26:$AF$26</c:f>
              <c:numCache>
                <c:formatCode>0.00E+00</c:formatCode>
                <c:ptCount val="31"/>
                <c:pt idx="0">
                  <c:v>6087721328894.5859</c:v>
                </c:pt>
                <c:pt idx="1">
                  <c:v>6358340775322.3896</c:v>
                </c:pt>
                <c:pt idx="2">
                  <c:v>6628960221750.1924</c:v>
                </c:pt>
                <c:pt idx="3">
                  <c:v>6899579668177.9941</c:v>
                </c:pt>
                <c:pt idx="4">
                  <c:v>7170199114605.7979</c:v>
                </c:pt>
                <c:pt idx="5">
                  <c:v>7440818561033.6016</c:v>
                </c:pt>
                <c:pt idx="6">
                  <c:v>7640768944469.2246</c:v>
                </c:pt>
                <c:pt idx="7">
                  <c:v>7840719327904.8467</c:v>
                </c:pt>
                <c:pt idx="8">
                  <c:v>8040669711340.4053</c:v>
                </c:pt>
                <c:pt idx="9">
                  <c:v>8240620094776.0283</c:v>
                </c:pt>
                <c:pt idx="10">
                  <c:v>8440570478211.5537</c:v>
                </c:pt>
                <c:pt idx="11">
                  <c:v>8619257720295.3145</c:v>
                </c:pt>
                <c:pt idx="12">
                  <c:v>8797944962378.9766</c:v>
                </c:pt>
                <c:pt idx="13">
                  <c:v>8976632204462.7051</c:v>
                </c:pt>
                <c:pt idx="14">
                  <c:v>9155319446546.3691</c:v>
                </c:pt>
                <c:pt idx="15">
                  <c:v>9334006688630.0313</c:v>
                </c:pt>
                <c:pt idx="16">
                  <c:v>9516536667102.6563</c:v>
                </c:pt>
                <c:pt idx="17">
                  <c:v>9699066645575.2813</c:v>
                </c:pt>
                <c:pt idx="18">
                  <c:v>9881596624047.8398</c:v>
                </c:pt>
                <c:pt idx="19">
                  <c:v>10064126602520.465</c:v>
                </c:pt>
                <c:pt idx="20">
                  <c:v>10246656580992.992</c:v>
                </c:pt>
                <c:pt idx="21">
                  <c:v>10424062910947.057</c:v>
                </c:pt>
                <c:pt idx="22">
                  <c:v>10604962637618.318</c:v>
                </c:pt>
                <c:pt idx="23">
                  <c:v>10785862364289.582</c:v>
                </c:pt>
                <c:pt idx="24">
                  <c:v>10966762090960.779</c:v>
                </c:pt>
                <c:pt idx="25">
                  <c:v>11147661817632.043</c:v>
                </c:pt>
                <c:pt idx="26">
                  <c:v>11328561544303.305</c:v>
                </c:pt>
                <c:pt idx="27">
                  <c:v>11509461270974.502</c:v>
                </c:pt>
                <c:pt idx="28">
                  <c:v>11690360997645.766</c:v>
                </c:pt>
                <c:pt idx="29">
                  <c:v>11871260724317.027</c:v>
                </c:pt>
                <c:pt idx="30">
                  <c:v>12052160450988.227</c:v>
                </c:pt>
              </c:numCache>
            </c:numRef>
          </c:val>
          <c:smooth val="0"/>
          <c:extLst>
            <c:ext xmlns:c16="http://schemas.microsoft.com/office/drawing/2014/chart" uri="{C3380CC4-5D6E-409C-BE32-E72D297353CC}">
              <c16:uniqueId val="{00000018-C46A-4C29-B5E3-1EC40074C8DF}"/>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 pre-CHP'!$A$2</c:f>
              <c:strCache>
                <c:ptCount val="1"/>
                <c:pt idx="0">
                  <c:v>agriculture and forestry 01T03</c:v>
                </c:pt>
              </c:strCache>
            </c:strRef>
          </c:tx>
          <c:spPr>
            <a:ln w="28575" cap="rnd">
              <a:solidFill>
                <a:schemeClr val="accent4"/>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pre-CHP'!$B$2:$AF$2</c:f>
              <c:numCache>
                <c:formatCode>0.00E+00</c:formatCode>
                <c:ptCount val="31"/>
                <c:pt idx="0">
                  <c:v>76236330577659.875</c:v>
                </c:pt>
                <c:pt idx="1">
                  <c:v>77927733637930.109</c:v>
                </c:pt>
                <c:pt idx="2">
                  <c:v>79619136698200.344</c:v>
                </c:pt>
                <c:pt idx="3">
                  <c:v>81310539758470.594</c:v>
                </c:pt>
                <c:pt idx="4">
                  <c:v>83001942818740.828</c:v>
                </c:pt>
                <c:pt idx="5">
                  <c:v>84693345879011.063</c:v>
                </c:pt>
                <c:pt idx="6">
                  <c:v>85474970809551.922</c:v>
                </c:pt>
                <c:pt idx="7">
                  <c:v>86256595740092.547</c:v>
                </c:pt>
                <c:pt idx="8">
                  <c:v>87038220670633.172</c:v>
                </c:pt>
                <c:pt idx="9">
                  <c:v>87819845601173.781</c:v>
                </c:pt>
                <c:pt idx="10">
                  <c:v>88601470531714.563</c:v>
                </c:pt>
                <c:pt idx="11">
                  <c:v>89157177292962.563</c:v>
                </c:pt>
                <c:pt idx="12">
                  <c:v>89712884054210.719</c:v>
                </c:pt>
                <c:pt idx="13">
                  <c:v>90268590815458.875</c:v>
                </c:pt>
                <c:pt idx="14">
                  <c:v>90824297576707</c:v>
                </c:pt>
                <c:pt idx="15">
                  <c:v>91380004337955.125</c:v>
                </c:pt>
                <c:pt idx="16">
                  <c:v>91816260113140.781</c:v>
                </c:pt>
                <c:pt idx="17">
                  <c:v>92252515888326.094</c:v>
                </c:pt>
                <c:pt idx="18">
                  <c:v>92688771663511.547</c:v>
                </c:pt>
                <c:pt idx="19">
                  <c:v>93125027438697.031</c:v>
                </c:pt>
                <c:pt idx="20">
                  <c:v>93561283213882.328</c:v>
                </c:pt>
                <c:pt idx="21">
                  <c:v>94156806970484.75</c:v>
                </c:pt>
                <c:pt idx="22">
                  <c:v>94643738921575.547</c:v>
                </c:pt>
                <c:pt idx="23">
                  <c:v>95130670872666.5</c:v>
                </c:pt>
                <c:pt idx="24">
                  <c:v>95617602823757.313</c:v>
                </c:pt>
                <c:pt idx="25">
                  <c:v>96104534774848.109</c:v>
                </c:pt>
                <c:pt idx="26">
                  <c:v>96591466725938.891</c:v>
                </c:pt>
                <c:pt idx="27">
                  <c:v>97078398677029.844</c:v>
                </c:pt>
                <c:pt idx="28">
                  <c:v>97565330628120.656</c:v>
                </c:pt>
                <c:pt idx="29">
                  <c:v>98052262579211.453</c:v>
                </c:pt>
                <c:pt idx="30">
                  <c:v>98539194530302.406</c:v>
                </c:pt>
              </c:numCache>
            </c:numRef>
          </c:val>
          <c:smooth val="0"/>
          <c:extLst>
            <c:ext xmlns:c16="http://schemas.microsoft.com/office/drawing/2014/chart" uri="{C3380CC4-5D6E-409C-BE32-E72D297353CC}">
              <c16:uniqueId val="{00000000-945C-4A73-9CE9-7E42B39E2FAC}"/>
            </c:ext>
          </c:extLst>
        </c:ser>
        <c:ser>
          <c:idx val="4"/>
          <c:order val="1"/>
          <c:tx>
            <c:strRef>
              <c:f>'BIFUbC-petroleum-diesel pre-CHP'!$A$3</c:f>
              <c:strCache>
                <c:ptCount val="1"/>
                <c:pt idx="0">
                  <c:v>coal mining 05</c:v>
                </c:pt>
              </c:strCache>
            </c:strRef>
          </c:tx>
          <c:spPr>
            <a:ln w="28575" cap="rnd">
              <a:solidFill>
                <a:schemeClr val="accent5"/>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1-945C-4A73-9CE9-7E42B39E2FAC}"/>
            </c:ext>
          </c:extLst>
        </c:ser>
        <c:ser>
          <c:idx val="5"/>
          <c:order val="2"/>
          <c:tx>
            <c:strRef>
              <c:f>'BIFUbC-petroleum-diesel pre-CHP'!$A$4</c:f>
              <c:strCache>
                <c:ptCount val="1"/>
                <c:pt idx="0">
                  <c:v>oil and gas extraction 06</c:v>
                </c:pt>
              </c:strCache>
            </c:strRef>
          </c:tx>
          <c:spPr>
            <a:ln w="28575" cap="rnd">
              <a:solidFill>
                <a:schemeClr val="accent6"/>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945C-4A73-9CE9-7E42B39E2FAC}"/>
            </c:ext>
          </c:extLst>
        </c:ser>
        <c:ser>
          <c:idx val="6"/>
          <c:order val="3"/>
          <c:tx>
            <c:strRef>
              <c:f>'BIFUbC-petroleum-diesel pre-CHP'!$A$5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pre-CHP'!$B$5:$AF$5</c:f>
              <c:numCache>
                <c:formatCode>0.00E+00</c:formatCode>
                <c:ptCount val="31"/>
                <c:pt idx="0">
                  <c:v>1977644354360.5574</c:v>
                </c:pt>
                <c:pt idx="1">
                  <c:v>2021520990181.6394</c:v>
                </c:pt>
                <c:pt idx="2">
                  <c:v>2065397626002.7214</c:v>
                </c:pt>
                <c:pt idx="3">
                  <c:v>2109274261823.8037</c:v>
                </c:pt>
                <c:pt idx="4">
                  <c:v>2153150897644.8857</c:v>
                </c:pt>
                <c:pt idx="5">
                  <c:v>2197027533465.9678</c:v>
                </c:pt>
                <c:pt idx="6">
                  <c:v>2217303642237.1914</c:v>
                </c:pt>
                <c:pt idx="7">
                  <c:v>2237579751008.4087</c:v>
                </c:pt>
                <c:pt idx="8">
                  <c:v>2257855859779.6265</c:v>
                </c:pt>
                <c:pt idx="9">
                  <c:v>2278131968550.8438</c:v>
                </c:pt>
                <c:pt idx="10">
                  <c:v>2298408077322.0654</c:v>
                </c:pt>
                <c:pt idx="11">
                  <c:v>2312823649671.0332</c:v>
                </c:pt>
                <c:pt idx="12">
                  <c:v>2327239222020.0054</c:v>
                </c:pt>
                <c:pt idx="13">
                  <c:v>2341654794368.9771</c:v>
                </c:pt>
                <c:pt idx="14">
                  <c:v>2356070366717.9487</c:v>
                </c:pt>
                <c:pt idx="15">
                  <c:v>2370485939066.9199</c:v>
                </c:pt>
                <c:pt idx="16">
                  <c:v>2381802836985.7441</c:v>
                </c:pt>
                <c:pt idx="17">
                  <c:v>2393119734904.5591</c:v>
                </c:pt>
                <c:pt idx="18">
                  <c:v>2404436632823.3779</c:v>
                </c:pt>
                <c:pt idx="19">
                  <c:v>2415753530742.1973</c:v>
                </c:pt>
                <c:pt idx="20">
                  <c:v>2427070428661.0122</c:v>
                </c:pt>
                <c:pt idx="21">
                  <c:v>2442518892486.7026</c:v>
                </c:pt>
                <c:pt idx="22">
                  <c:v>2455150379557.7065</c:v>
                </c:pt>
                <c:pt idx="23">
                  <c:v>2467781866628.7144</c:v>
                </c:pt>
                <c:pt idx="24">
                  <c:v>2480413353699.7188</c:v>
                </c:pt>
                <c:pt idx="25">
                  <c:v>2493044840770.7222</c:v>
                </c:pt>
                <c:pt idx="26">
                  <c:v>2505676327841.7261</c:v>
                </c:pt>
                <c:pt idx="27">
                  <c:v>2518307814912.7339</c:v>
                </c:pt>
                <c:pt idx="28">
                  <c:v>2530939301983.7383</c:v>
                </c:pt>
                <c:pt idx="29">
                  <c:v>2543570789054.7417</c:v>
                </c:pt>
                <c:pt idx="30">
                  <c:v>2556202276125.75</c:v>
                </c:pt>
              </c:numCache>
            </c:numRef>
          </c:val>
          <c:smooth val="0"/>
          <c:extLst>
            <c:ext xmlns:c16="http://schemas.microsoft.com/office/drawing/2014/chart" uri="{C3380CC4-5D6E-409C-BE32-E72D297353CC}">
              <c16:uniqueId val="{00000003-945C-4A73-9CE9-7E42B39E2FAC}"/>
            </c:ext>
          </c:extLst>
        </c:ser>
        <c:ser>
          <c:idx val="7"/>
          <c:order val="4"/>
          <c:tx>
            <c:strRef>
              <c:f>'BIFUbC-petroleum-diesel pre-CHP'!$A$6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pre-CHP'!$B$6:$AF$6</c:f>
              <c:numCache>
                <c:formatCode>0.00E+00</c:formatCode>
                <c:ptCount val="31"/>
                <c:pt idx="0">
                  <c:v>2279367476664.3818</c:v>
                </c:pt>
                <c:pt idx="1">
                  <c:v>2329938235989.9932</c:v>
                </c:pt>
                <c:pt idx="2">
                  <c:v>2380508995315.6045</c:v>
                </c:pt>
                <c:pt idx="3">
                  <c:v>2431079754641.2158</c:v>
                </c:pt>
                <c:pt idx="4">
                  <c:v>2481650513966.8271</c:v>
                </c:pt>
                <c:pt idx="5">
                  <c:v>2532221273292.439</c:v>
                </c:pt>
                <c:pt idx="6">
                  <c:v>2555590845675.1235</c:v>
                </c:pt>
                <c:pt idx="7">
                  <c:v>2578960418057.8008</c:v>
                </c:pt>
                <c:pt idx="8">
                  <c:v>2602329990440.4785</c:v>
                </c:pt>
                <c:pt idx="9">
                  <c:v>2625699562823.1558</c:v>
                </c:pt>
                <c:pt idx="10">
                  <c:v>2649069135205.8379</c:v>
                </c:pt>
                <c:pt idx="11">
                  <c:v>2665684047132.3877</c:v>
                </c:pt>
                <c:pt idx="12">
                  <c:v>2682298959058.9429</c:v>
                </c:pt>
                <c:pt idx="13">
                  <c:v>2698913870985.4976</c:v>
                </c:pt>
                <c:pt idx="14">
                  <c:v>2715528782912.0522</c:v>
                </c:pt>
                <c:pt idx="15">
                  <c:v>2732143694838.606</c:v>
                </c:pt>
                <c:pt idx="16">
                  <c:v>2745187177098.7109</c:v>
                </c:pt>
                <c:pt idx="17">
                  <c:v>2758230659358.8052</c:v>
                </c:pt>
                <c:pt idx="18">
                  <c:v>2771274141618.9043</c:v>
                </c:pt>
                <c:pt idx="19">
                  <c:v>2784317623879.0034</c:v>
                </c:pt>
                <c:pt idx="20">
                  <c:v>2797361106139.0981</c:v>
                </c:pt>
                <c:pt idx="21">
                  <c:v>2815166494621.1392</c:v>
                </c:pt>
                <c:pt idx="22">
                  <c:v>2829725128860.9453</c:v>
                </c:pt>
                <c:pt idx="23">
                  <c:v>2844283763100.7559</c:v>
                </c:pt>
                <c:pt idx="24">
                  <c:v>2858842397340.5625</c:v>
                </c:pt>
                <c:pt idx="25">
                  <c:v>2873401031580.3682</c:v>
                </c:pt>
                <c:pt idx="26">
                  <c:v>2887959665820.1743</c:v>
                </c:pt>
                <c:pt idx="27">
                  <c:v>2902518300059.9849</c:v>
                </c:pt>
                <c:pt idx="28">
                  <c:v>2917076934299.7915</c:v>
                </c:pt>
                <c:pt idx="29">
                  <c:v>2931635568539.5972</c:v>
                </c:pt>
                <c:pt idx="30">
                  <c:v>2946194202779.4082</c:v>
                </c:pt>
              </c:numCache>
            </c:numRef>
          </c:val>
          <c:smooth val="0"/>
          <c:extLst>
            <c:ext xmlns:c16="http://schemas.microsoft.com/office/drawing/2014/chart" uri="{C3380CC4-5D6E-409C-BE32-E72D297353CC}">
              <c16:uniqueId val="{00000004-945C-4A73-9CE9-7E42B39E2FAC}"/>
            </c:ext>
          </c:extLst>
        </c:ser>
        <c:ser>
          <c:idx val="8"/>
          <c:order val="5"/>
          <c:tx>
            <c:strRef>
              <c:f>'BIFUbC-petroleum-diesel pre-CHP'!$A$7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pre-CHP'!$B$7:$AF$7</c:f>
              <c:numCache>
                <c:formatCode>0.00E+00</c:formatCode>
                <c:ptCount val="31"/>
                <c:pt idx="0">
                  <c:v>412921970345.76807</c:v>
                </c:pt>
                <c:pt idx="1">
                  <c:v>422083186251.66986</c:v>
                </c:pt>
                <c:pt idx="2">
                  <c:v>431244402157.57172</c:v>
                </c:pt>
                <c:pt idx="3">
                  <c:v>440405618063.47357</c:v>
                </c:pt>
                <c:pt idx="4">
                  <c:v>449566833969.37543</c:v>
                </c:pt>
                <c:pt idx="5">
                  <c:v>458728049875.27728</c:v>
                </c:pt>
                <c:pt idx="6">
                  <c:v>462961597108.52887</c:v>
                </c:pt>
                <c:pt idx="7">
                  <c:v>467195144341.77917</c:v>
                </c:pt>
                <c:pt idx="8">
                  <c:v>471428691575.02948</c:v>
                </c:pt>
                <c:pt idx="9">
                  <c:v>475662238808.27979</c:v>
                </c:pt>
                <c:pt idx="10">
                  <c:v>479895786041.53094</c:v>
                </c:pt>
                <c:pt idx="11">
                  <c:v>482905683410.02032</c:v>
                </c:pt>
                <c:pt idx="12">
                  <c:v>485915580778.51062</c:v>
                </c:pt>
                <c:pt idx="13">
                  <c:v>488925478147.00085</c:v>
                </c:pt>
                <c:pt idx="14">
                  <c:v>491935375515.49109</c:v>
                </c:pt>
                <c:pt idx="15">
                  <c:v>494945272883.98114</c:v>
                </c:pt>
                <c:pt idx="16">
                  <c:v>497308182967.6568</c:v>
                </c:pt>
                <c:pt idx="17">
                  <c:v>499671093051.33057</c:v>
                </c:pt>
                <c:pt idx="18">
                  <c:v>502034003135.00513</c:v>
                </c:pt>
                <c:pt idx="19">
                  <c:v>504396913218.67975</c:v>
                </c:pt>
                <c:pt idx="20">
                  <c:v>506759823302.35352</c:v>
                </c:pt>
                <c:pt idx="21">
                  <c:v>509985383099.11591</c:v>
                </c:pt>
                <c:pt idx="22">
                  <c:v>512622772636.95441</c:v>
                </c:pt>
                <c:pt idx="23">
                  <c:v>515260162174.79382</c:v>
                </c:pt>
                <c:pt idx="24">
                  <c:v>517897551712.63245</c:v>
                </c:pt>
                <c:pt idx="25">
                  <c:v>520534941250.47095</c:v>
                </c:pt>
                <c:pt idx="26">
                  <c:v>523172330788.30945</c:v>
                </c:pt>
                <c:pt idx="27">
                  <c:v>525809720326.14886</c:v>
                </c:pt>
                <c:pt idx="28">
                  <c:v>528447109863.98749</c:v>
                </c:pt>
                <c:pt idx="29">
                  <c:v>531084499401.82599</c:v>
                </c:pt>
                <c:pt idx="30">
                  <c:v>533721888939.66541</c:v>
                </c:pt>
              </c:numCache>
            </c:numRef>
          </c:val>
          <c:smooth val="0"/>
          <c:extLst>
            <c:ext xmlns:c16="http://schemas.microsoft.com/office/drawing/2014/chart" uri="{C3380CC4-5D6E-409C-BE32-E72D297353CC}">
              <c16:uniqueId val="{00000005-945C-4A73-9CE9-7E42B39E2FAC}"/>
            </c:ext>
          </c:extLst>
        </c:ser>
        <c:ser>
          <c:idx val="9"/>
          <c:order val="6"/>
          <c:tx>
            <c:strRef>
              <c:f>'BIFUbC-petroleum-diesel pre-CHP'!$A$8</c:f>
              <c:strCache>
                <c:ptCount val="1"/>
                <c:pt idx="0">
                  <c:v>wood products 16</c:v>
                </c:pt>
              </c:strCache>
            </c:strRef>
          </c:tx>
          <c:spPr>
            <a:ln w="28575" cap="rnd">
              <a:solidFill>
                <a:schemeClr val="accent4">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pre-CHP'!$B$8:$AF$8</c:f>
              <c:numCache>
                <c:formatCode>0.00E+00</c:formatCode>
                <c:ptCount val="31"/>
                <c:pt idx="0">
                  <c:v>64642164481.709572</c:v>
                </c:pt>
                <c:pt idx="1">
                  <c:v>66076335748.852058</c:v>
                </c:pt>
                <c:pt idx="2">
                  <c:v>67510507015.994537</c:v>
                </c:pt>
                <c:pt idx="3">
                  <c:v>68944678283.137024</c:v>
                </c:pt>
                <c:pt idx="4">
                  <c:v>70378849550.27951</c:v>
                </c:pt>
                <c:pt idx="5">
                  <c:v>71813020817.421997</c:v>
                </c:pt>
                <c:pt idx="6">
                  <c:v>72475774742.488693</c:v>
                </c:pt>
                <c:pt idx="7">
                  <c:v>73138528667.555206</c:v>
                </c:pt>
                <c:pt idx="8">
                  <c:v>73801282592.621719</c:v>
                </c:pt>
                <c:pt idx="9">
                  <c:v>74464036517.688217</c:v>
                </c:pt>
                <c:pt idx="10">
                  <c:v>75126790442.754852</c:v>
                </c:pt>
                <c:pt idx="11">
                  <c:v>75597984263.233887</c:v>
                </c:pt>
                <c:pt idx="12">
                  <c:v>76069178083.713074</c:v>
                </c:pt>
                <c:pt idx="13">
                  <c:v>76540371904.192245</c:v>
                </c:pt>
                <c:pt idx="14">
                  <c:v>77011565724.671417</c:v>
                </c:pt>
                <c:pt idx="15">
                  <c:v>77482759545.150574</c:v>
                </c:pt>
                <c:pt idx="16">
                  <c:v>77852668712.629715</c:v>
                </c:pt>
                <c:pt idx="17">
                  <c:v>78222577880.108566</c:v>
                </c:pt>
                <c:pt idx="18">
                  <c:v>78592487047.58754</c:v>
                </c:pt>
                <c:pt idx="19">
                  <c:v>78962396215.066528</c:v>
                </c:pt>
                <c:pt idx="20">
                  <c:v>79332305382.54538</c:v>
                </c:pt>
                <c:pt idx="21">
                  <c:v>79837260754.024658</c:v>
                </c:pt>
                <c:pt idx="22">
                  <c:v>80250139168.230942</c:v>
                </c:pt>
                <c:pt idx="23">
                  <c:v>80663017582.437378</c:v>
                </c:pt>
                <c:pt idx="24">
                  <c:v>81075895996.643677</c:v>
                </c:pt>
                <c:pt idx="25">
                  <c:v>81488774410.84996</c:v>
                </c:pt>
                <c:pt idx="26">
                  <c:v>81901652825.056259</c:v>
                </c:pt>
                <c:pt idx="27">
                  <c:v>82314531239.262695</c:v>
                </c:pt>
                <c:pt idx="28">
                  <c:v>82727409653.468994</c:v>
                </c:pt>
                <c:pt idx="29">
                  <c:v>83140288067.675278</c:v>
                </c:pt>
                <c:pt idx="30">
                  <c:v>83553166481.881714</c:v>
                </c:pt>
              </c:numCache>
            </c:numRef>
          </c:val>
          <c:smooth val="0"/>
          <c:extLst>
            <c:ext xmlns:c16="http://schemas.microsoft.com/office/drawing/2014/chart" uri="{C3380CC4-5D6E-409C-BE32-E72D297353CC}">
              <c16:uniqueId val="{00000006-945C-4A73-9CE9-7E42B39E2FAC}"/>
            </c:ext>
          </c:extLst>
        </c:ser>
        <c:ser>
          <c:idx val="10"/>
          <c:order val="7"/>
          <c:tx>
            <c:strRef>
              <c:f>'BIFUbC-petroleum-diesel pre-CHP'!$A$9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pre-CHP'!$B$9:$AF$9</c:f>
              <c:numCache>
                <c:formatCode>0.00E+00</c:formatCode>
                <c:ptCount val="31"/>
                <c:pt idx="0">
                  <c:v>200492179588.23868</c:v>
                </c:pt>
                <c:pt idx="1">
                  <c:v>204940361754.74985</c:v>
                </c:pt>
                <c:pt idx="2">
                  <c:v>209388543921.26102</c:v>
                </c:pt>
                <c:pt idx="3">
                  <c:v>213836726087.77219</c:v>
                </c:pt>
                <c:pt idx="4">
                  <c:v>218284908254.28336</c:v>
                </c:pt>
                <c:pt idx="5">
                  <c:v>222733090420.79453</c:v>
                </c:pt>
                <c:pt idx="6">
                  <c:v>224788667922.45575</c:v>
                </c:pt>
                <c:pt idx="7">
                  <c:v>226844245424.11627</c:v>
                </c:pt>
                <c:pt idx="8">
                  <c:v>228899822925.77689</c:v>
                </c:pt>
                <c:pt idx="9">
                  <c:v>230955400427.43741</c:v>
                </c:pt>
                <c:pt idx="10">
                  <c:v>233010977929.09839</c:v>
                </c:pt>
                <c:pt idx="11">
                  <c:v>234472418412.00616</c:v>
                </c:pt>
                <c:pt idx="12">
                  <c:v>235933858894.91434</c:v>
                </c:pt>
                <c:pt idx="13">
                  <c:v>237395299377.82254</c:v>
                </c:pt>
                <c:pt idx="14">
                  <c:v>238856739860.73068</c:v>
                </c:pt>
                <c:pt idx="15">
                  <c:v>240318180343.63876</c:v>
                </c:pt>
                <c:pt idx="16">
                  <c:v>241465479414.33356</c:v>
                </c:pt>
                <c:pt idx="17">
                  <c:v>242612778485.0274</c:v>
                </c:pt>
                <c:pt idx="18">
                  <c:v>243760077555.72165</c:v>
                </c:pt>
                <c:pt idx="19">
                  <c:v>244907376626.41595</c:v>
                </c:pt>
                <c:pt idx="20">
                  <c:v>246054675697.10983</c:v>
                </c:pt>
                <c:pt idx="21">
                  <c:v>247620829984.08942</c:v>
                </c:pt>
                <c:pt idx="22">
                  <c:v>248901401169.05609</c:v>
                </c:pt>
                <c:pt idx="23">
                  <c:v>250181972354.02322</c:v>
                </c:pt>
                <c:pt idx="24">
                  <c:v>251462543538.98996</c:v>
                </c:pt>
                <c:pt idx="25">
                  <c:v>252743114723.95667</c:v>
                </c:pt>
                <c:pt idx="26">
                  <c:v>254023685908.92334</c:v>
                </c:pt>
                <c:pt idx="27">
                  <c:v>255304257093.89047</c:v>
                </c:pt>
                <c:pt idx="28">
                  <c:v>256584828278.85721</c:v>
                </c:pt>
                <c:pt idx="29">
                  <c:v>257865399463.82391</c:v>
                </c:pt>
                <c:pt idx="30">
                  <c:v>259145970648.79105</c:v>
                </c:pt>
              </c:numCache>
            </c:numRef>
          </c:val>
          <c:smooth val="0"/>
          <c:extLst>
            <c:ext xmlns:c16="http://schemas.microsoft.com/office/drawing/2014/chart" uri="{C3380CC4-5D6E-409C-BE32-E72D297353CC}">
              <c16:uniqueId val="{00000007-945C-4A73-9CE9-7E42B39E2FAC}"/>
            </c:ext>
          </c:extLst>
        </c:ser>
        <c:ser>
          <c:idx val="11"/>
          <c:order val="8"/>
          <c:tx>
            <c:strRef>
              <c:f>'BIFUbC-petroleum-diesel pre-CHP'!$A$10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8-945C-4A73-9CE9-7E42B39E2FAC}"/>
            </c:ext>
          </c:extLst>
        </c:ser>
        <c:ser>
          <c:idx val="12"/>
          <c:order val="9"/>
          <c:tx>
            <c:strRef>
              <c:f>'BIFUbC-petroleum-diesel pre-CHP'!$A$11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pre-CHP'!$B$11:$AF$11</c:f>
              <c:numCache>
                <c:formatCode>0.00E+00</c:formatCode>
                <c:ptCount val="31"/>
                <c:pt idx="0">
                  <c:v>76317425976607.453</c:v>
                </c:pt>
                <c:pt idx="1">
                  <c:v>78819835111447.516</c:v>
                </c:pt>
                <c:pt idx="2">
                  <c:v>81322244246287.578</c:v>
                </c:pt>
                <c:pt idx="3">
                  <c:v>83824653381127.641</c:v>
                </c:pt>
                <c:pt idx="4">
                  <c:v>86327062515967.703</c:v>
                </c:pt>
                <c:pt idx="5">
                  <c:v>88829471650807.766</c:v>
                </c:pt>
                <c:pt idx="6">
                  <c:v>89344606478212.672</c:v>
                </c:pt>
                <c:pt idx="7">
                  <c:v>89859741305617.453</c:v>
                </c:pt>
                <c:pt idx="8">
                  <c:v>90374876133022.359</c:v>
                </c:pt>
                <c:pt idx="9">
                  <c:v>90890010960427.141</c:v>
                </c:pt>
                <c:pt idx="10">
                  <c:v>91405145787831.969</c:v>
                </c:pt>
                <c:pt idx="11">
                  <c:v>91627085383773.828</c:v>
                </c:pt>
                <c:pt idx="12">
                  <c:v>91849024979715.719</c:v>
                </c:pt>
                <c:pt idx="13">
                  <c:v>92070964575657.625</c:v>
                </c:pt>
                <c:pt idx="14">
                  <c:v>92292904171599.531</c:v>
                </c:pt>
                <c:pt idx="15">
                  <c:v>92514843767541.469</c:v>
                </c:pt>
                <c:pt idx="16">
                  <c:v>92608829695397.203</c:v>
                </c:pt>
                <c:pt idx="17">
                  <c:v>92702815623252.922</c:v>
                </c:pt>
                <c:pt idx="18">
                  <c:v>92796801551108.656</c:v>
                </c:pt>
                <c:pt idx="19">
                  <c:v>92890787478964.359</c:v>
                </c:pt>
                <c:pt idx="20">
                  <c:v>92984773406820.063</c:v>
                </c:pt>
                <c:pt idx="21">
                  <c:v>93249364225457.406</c:v>
                </c:pt>
                <c:pt idx="22">
                  <c:v>93397633527652.734</c:v>
                </c:pt>
                <c:pt idx="23">
                  <c:v>93545902829848.063</c:v>
                </c:pt>
                <c:pt idx="24">
                  <c:v>93694172132043.391</c:v>
                </c:pt>
                <c:pt idx="25">
                  <c:v>93842441434238.656</c:v>
                </c:pt>
                <c:pt idx="26">
                  <c:v>93990710736433.969</c:v>
                </c:pt>
                <c:pt idx="27">
                  <c:v>94138980038629.297</c:v>
                </c:pt>
                <c:pt idx="28">
                  <c:v>94287249340824.625</c:v>
                </c:pt>
                <c:pt idx="29">
                  <c:v>94435518643019.953</c:v>
                </c:pt>
                <c:pt idx="30">
                  <c:v>94583787945215.281</c:v>
                </c:pt>
              </c:numCache>
            </c:numRef>
          </c:val>
          <c:smooth val="0"/>
          <c:extLst>
            <c:ext xmlns:c16="http://schemas.microsoft.com/office/drawing/2014/chart" uri="{C3380CC4-5D6E-409C-BE32-E72D297353CC}">
              <c16:uniqueId val="{00000009-945C-4A73-9CE9-7E42B39E2FAC}"/>
            </c:ext>
          </c:extLst>
        </c:ser>
        <c:ser>
          <c:idx val="13"/>
          <c:order val="10"/>
          <c:tx>
            <c:strRef>
              <c:f>'BIFUbC-petroleum-diesel pre-CHP'!$A$12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pre-CHP'!$B$12:$AF$12</c:f>
              <c:numCache>
                <c:formatCode>0.00E+00</c:formatCode>
                <c:ptCount val="31"/>
                <c:pt idx="0">
                  <c:v>39521524166457.438</c:v>
                </c:pt>
                <c:pt idx="1">
                  <c:v>40817414611285.32</c:v>
                </c:pt>
                <c:pt idx="2">
                  <c:v>42113305056113.211</c:v>
                </c:pt>
                <c:pt idx="3">
                  <c:v>43409195500941.102</c:v>
                </c:pt>
                <c:pt idx="4">
                  <c:v>44705085945768.992</c:v>
                </c:pt>
                <c:pt idx="5">
                  <c:v>46000976390596.875</c:v>
                </c:pt>
                <c:pt idx="6">
                  <c:v>46267742640502.992</c:v>
                </c:pt>
                <c:pt idx="7">
                  <c:v>46534508890409.039</c:v>
                </c:pt>
                <c:pt idx="8">
                  <c:v>46801275140315.156</c:v>
                </c:pt>
                <c:pt idx="9">
                  <c:v>47068041390221.203</c:v>
                </c:pt>
                <c:pt idx="10">
                  <c:v>47334807640127.273</c:v>
                </c:pt>
                <c:pt idx="11">
                  <c:v>47449740645168.594</c:v>
                </c:pt>
                <c:pt idx="12">
                  <c:v>47564673650209.93</c:v>
                </c:pt>
                <c:pt idx="13">
                  <c:v>47679606655251.273</c:v>
                </c:pt>
                <c:pt idx="14">
                  <c:v>47794539660292.617</c:v>
                </c:pt>
                <c:pt idx="15">
                  <c:v>47909472665333.977</c:v>
                </c:pt>
                <c:pt idx="16">
                  <c:v>47958143949402.125</c:v>
                </c:pt>
                <c:pt idx="17">
                  <c:v>48006815233470.266</c:v>
                </c:pt>
                <c:pt idx="18">
                  <c:v>48055486517538.414</c:v>
                </c:pt>
                <c:pt idx="19">
                  <c:v>48104157801606.547</c:v>
                </c:pt>
                <c:pt idx="20">
                  <c:v>48152829085674.68</c:v>
                </c:pt>
                <c:pt idx="21">
                  <c:v>48289849331040.445</c:v>
                </c:pt>
                <c:pt idx="22">
                  <c:v>48366631648248.734</c:v>
                </c:pt>
                <c:pt idx="23">
                  <c:v>48443413965457.031</c:v>
                </c:pt>
                <c:pt idx="24">
                  <c:v>48520196282665.328</c:v>
                </c:pt>
                <c:pt idx="25">
                  <c:v>48596978599873.594</c:v>
                </c:pt>
                <c:pt idx="26">
                  <c:v>48673760917081.875</c:v>
                </c:pt>
                <c:pt idx="27">
                  <c:v>48750543234290.172</c:v>
                </c:pt>
                <c:pt idx="28">
                  <c:v>48827325551498.469</c:v>
                </c:pt>
                <c:pt idx="29">
                  <c:v>48904107868706.766</c:v>
                </c:pt>
                <c:pt idx="30">
                  <c:v>48980890185915.063</c:v>
                </c:pt>
              </c:numCache>
            </c:numRef>
          </c:val>
          <c:smooth val="0"/>
          <c:extLst>
            <c:ext xmlns:c16="http://schemas.microsoft.com/office/drawing/2014/chart" uri="{C3380CC4-5D6E-409C-BE32-E72D297353CC}">
              <c16:uniqueId val="{0000000A-945C-4A73-9CE9-7E42B39E2FAC}"/>
            </c:ext>
          </c:extLst>
        </c:ser>
        <c:ser>
          <c:idx val="14"/>
          <c:order val="11"/>
          <c:tx>
            <c:strRef>
              <c:f>'BIFUbC-petroleum-diesel pre-CHP'!$A$13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pre-CHP'!$B$13:$AF$13</c:f>
              <c:numCache>
                <c:formatCode>0.00E+00</c:formatCode>
                <c:ptCount val="31"/>
                <c:pt idx="0">
                  <c:v>70943688343.373352</c:v>
                </c:pt>
                <c:pt idx="1">
                  <c:v>72517667188.651123</c:v>
                </c:pt>
                <c:pt idx="2">
                  <c:v>74091646033.928894</c:v>
                </c:pt>
                <c:pt idx="3">
                  <c:v>75665624879.20668</c:v>
                </c:pt>
                <c:pt idx="4">
                  <c:v>77239603724.484451</c:v>
                </c:pt>
                <c:pt idx="5">
                  <c:v>78813582569.762222</c:v>
                </c:pt>
                <c:pt idx="6">
                  <c:v>79540943856.087708</c:v>
                </c:pt>
                <c:pt idx="7">
                  <c:v>80268305142.412964</c:v>
                </c:pt>
                <c:pt idx="8">
                  <c:v>80995666428.738235</c:v>
                </c:pt>
                <c:pt idx="9">
                  <c:v>81723027715.063507</c:v>
                </c:pt>
                <c:pt idx="10">
                  <c:v>82450389001.388916</c:v>
                </c:pt>
                <c:pt idx="11">
                  <c:v>82967516294.656555</c:v>
                </c:pt>
                <c:pt idx="12">
                  <c:v>83484643587.924362</c:v>
                </c:pt>
                <c:pt idx="13">
                  <c:v>84001770881.192154</c:v>
                </c:pt>
                <c:pt idx="14">
                  <c:v>84518898174.459946</c:v>
                </c:pt>
                <c:pt idx="15">
                  <c:v>85036025467.727707</c:v>
                </c:pt>
                <c:pt idx="16">
                  <c:v>85441994557.769897</c:v>
                </c:pt>
                <c:pt idx="17">
                  <c:v>85847963647.811768</c:v>
                </c:pt>
                <c:pt idx="18">
                  <c:v>86253932737.85376</c:v>
                </c:pt>
                <c:pt idx="19">
                  <c:v>86659901827.895782</c:v>
                </c:pt>
                <c:pt idx="20">
                  <c:v>87065870917.937653</c:v>
                </c:pt>
                <c:pt idx="21">
                  <c:v>87620050945.614075</c:v>
                </c:pt>
                <c:pt idx="22">
                  <c:v>88073178061.266968</c:v>
                </c:pt>
                <c:pt idx="23">
                  <c:v>88526305176.920029</c:v>
                </c:pt>
                <c:pt idx="24">
                  <c:v>88979432292.572937</c:v>
                </c:pt>
                <c:pt idx="25">
                  <c:v>89432559408.22583</c:v>
                </c:pt>
                <c:pt idx="26">
                  <c:v>89885686523.878738</c:v>
                </c:pt>
                <c:pt idx="27">
                  <c:v>90338813639.531784</c:v>
                </c:pt>
                <c:pt idx="28">
                  <c:v>90791940755.184708</c:v>
                </c:pt>
                <c:pt idx="29">
                  <c:v>91245067870.837601</c:v>
                </c:pt>
                <c:pt idx="30">
                  <c:v>91698194986.490646</c:v>
                </c:pt>
              </c:numCache>
            </c:numRef>
          </c:val>
          <c:smooth val="0"/>
          <c:extLst>
            <c:ext xmlns:c16="http://schemas.microsoft.com/office/drawing/2014/chart" uri="{C3380CC4-5D6E-409C-BE32-E72D297353CC}">
              <c16:uniqueId val="{0000000B-945C-4A73-9CE9-7E42B39E2FAC}"/>
            </c:ext>
          </c:extLst>
        </c:ser>
        <c:ser>
          <c:idx val="15"/>
          <c:order val="12"/>
          <c:tx>
            <c:strRef>
              <c:f>'BIFUbC-petroleum-diesel pre-CHP'!$A$14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pre-CHP'!$B$14:$AF$14</c:f>
              <c:numCache>
                <c:formatCode>0.00E+00</c:formatCode>
                <c:ptCount val="31"/>
                <c:pt idx="0">
                  <c:v>8205819951716.8506</c:v>
                </c:pt>
                <c:pt idx="1">
                  <c:v>8387876838153.9795</c:v>
                </c:pt>
                <c:pt idx="2">
                  <c:v>8569933724591.1084</c:v>
                </c:pt>
                <c:pt idx="3">
                  <c:v>8751990611028.2383</c:v>
                </c:pt>
                <c:pt idx="4">
                  <c:v>8934047497465.3672</c:v>
                </c:pt>
                <c:pt idx="5">
                  <c:v>9116104383902.4961</c:v>
                </c:pt>
                <c:pt idx="6">
                  <c:v>9200235839354.1445</c:v>
                </c:pt>
                <c:pt idx="7">
                  <c:v>9284367294805.7656</c:v>
                </c:pt>
                <c:pt idx="8">
                  <c:v>9368498750257.3887</c:v>
                </c:pt>
                <c:pt idx="9">
                  <c:v>9452630205709.0098</c:v>
                </c:pt>
                <c:pt idx="10">
                  <c:v>9536761661160.6504</c:v>
                </c:pt>
                <c:pt idx="11">
                  <c:v>9596576051415.2734</c:v>
                </c:pt>
                <c:pt idx="12">
                  <c:v>9656390441669.916</c:v>
                </c:pt>
                <c:pt idx="13">
                  <c:v>9716204831924.5586</c:v>
                </c:pt>
                <c:pt idx="14">
                  <c:v>9776019222179.1992</c:v>
                </c:pt>
                <c:pt idx="15">
                  <c:v>9835833612433.8379</c:v>
                </c:pt>
                <c:pt idx="16">
                  <c:v>9882790703848.7168</c:v>
                </c:pt>
                <c:pt idx="17">
                  <c:v>9929747795263.5605</c:v>
                </c:pt>
                <c:pt idx="18">
                  <c:v>9976704886678.418</c:v>
                </c:pt>
                <c:pt idx="19">
                  <c:v>10023661978093.277</c:v>
                </c:pt>
                <c:pt idx="20">
                  <c:v>10070619069508.121</c:v>
                </c:pt>
                <c:pt idx="21">
                  <c:v>10134719226042.693</c:v>
                </c:pt>
                <c:pt idx="22">
                  <c:v>10187130929086.545</c:v>
                </c:pt>
                <c:pt idx="23">
                  <c:v>10239542632130.416</c:v>
                </c:pt>
                <c:pt idx="24">
                  <c:v>10291954335174.27</c:v>
                </c:pt>
                <c:pt idx="25">
                  <c:v>10344366038218.121</c:v>
                </c:pt>
                <c:pt idx="26">
                  <c:v>10396777741261.973</c:v>
                </c:pt>
                <c:pt idx="27">
                  <c:v>10449189444305.842</c:v>
                </c:pt>
                <c:pt idx="28">
                  <c:v>10501601147349.695</c:v>
                </c:pt>
                <c:pt idx="29">
                  <c:v>10554012850393.549</c:v>
                </c:pt>
                <c:pt idx="30">
                  <c:v>10606424553437.418</c:v>
                </c:pt>
              </c:numCache>
            </c:numRef>
          </c:val>
          <c:smooth val="0"/>
          <c:extLst>
            <c:ext xmlns:c16="http://schemas.microsoft.com/office/drawing/2014/chart" uri="{C3380CC4-5D6E-409C-BE32-E72D297353CC}">
              <c16:uniqueId val="{0000000C-945C-4A73-9CE9-7E42B39E2FAC}"/>
            </c:ext>
          </c:extLst>
        </c:ser>
        <c:ser>
          <c:idx val="16"/>
          <c:order val="13"/>
          <c:tx>
            <c:strRef>
              <c:f>'BIFUbC-petroleum-diesel pre-CHP'!$A$15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pre-CHP'!$B$15:$AF$15</c:f>
              <c:numCache>
                <c:formatCode>0.00E+00</c:formatCode>
                <c:ptCount val="31"/>
                <c:pt idx="0">
                  <c:v>451307814823.37329</c:v>
                </c:pt>
                <c:pt idx="1">
                  <c:v>440911080841.2793</c:v>
                </c:pt>
                <c:pt idx="2">
                  <c:v>430514346859.1853</c:v>
                </c:pt>
                <c:pt idx="3">
                  <c:v>420117612877.09125</c:v>
                </c:pt>
                <c:pt idx="4">
                  <c:v>409720878894.99731</c:v>
                </c:pt>
                <c:pt idx="5">
                  <c:v>399324144912.90332</c:v>
                </c:pt>
                <c:pt idx="6">
                  <c:v>397947165102.85919</c:v>
                </c:pt>
                <c:pt idx="7">
                  <c:v>396570185292.8147</c:v>
                </c:pt>
                <c:pt idx="8">
                  <c:v>395193205482.7702</c:v>
                </c:pt>
                <c:pt idx="9">
                  <c:v>393816225672.72571</c:v>
                </c:pt>
                <c:pt idx="10">
                  <c:v>392439245862.68085</c:v>
                </c:pt>
                <c:pt idx="11">
                  <c:v>389685286242.59186</c:v>
                </c:pt>
                <c:pt idx="12">
                  <c:v>386931326622.50287</c:v>
                </c:pt>
                <c:pt idx="13">
                  <c:v>384177367002.41388</c:v>
                </c:pt>
                <c:pt idx="14">
                  <c:v>381423407382.32489</c:v>
                </c:pt>
                <c:pt idx="15">
                  <c:v>378669447762.2359</c:v>
                </c:pt>
                <c:pt idx="16">
                  <c:v>374538508332.10248</c:v>
                </c:pt>
                <c:pt idx="17">
                  <c:v>370407568901.96899</c:v>
                </c:pt>
                <c:pt idx="18">
                  <c:v>366276629471.83551</c:v>
                </c:pt>
                <c:pt idx="19">
                  <c:v>362145690041.70203</c:v>
                </c:pt>
                <c:pt idx="20">
                  <c:v>358014750611.56854</c:v>
                </c:pt>
                <c:pt idx="21">
                  <c:v>355719784261.49481</c:v>
                </c:pt>
                <c:pt idx="22">
                  <c:v>352173018084.10742</c:v>
                </c:pt>
                <c:pt idx="23">
                  <c:v>348626251906.72003</c:v>
                </c:pt>
                <c:pt idx="24">
                  <c:v>345079485729.3327</c:v>
                </c:pt>
                <c:pt idx="25">
                  <c:v>341532719551.94531</c:v>
                </c:pt>
                <c:pt idx="26">
                  <c:v>337985953374.55792</c:v>
                </c:pt>
                <c:pt idx="27">
                  <c:v>334439187197.17053</c:v>
                </c:pt>
                <c:pt idx="28">
                  <c:v>330892421019.7832</c:v>
                </c:pt>
                <c:pt idx="29">
                  <c:v>327345654842.39581</c:v>
                </c:pt>
                <c:pt idx="30">
                  <c:v>323798888665.00842</c:v>
                </c:pt>
              </c:numCache>
            </c:numRef>
          </c:val>
          <c:smooth val="0"/>
          <c:extLst>
            <c:ext xmlns:c16="http://schemas.microsoft.com/office/drawing/2014/chart" uri="{C3380CC4-5D6E-409C-BE32-E72D297353CC}">
              <c16:uniqueId val="{0000000D-945C-4A73-9CE9-7E42B39E2FAC}"/>
            </c:ext>
          </c:extLst>
        </c:ser>
        <c:ser>
          <c:idx val="17"/>
          <c:order val="14"/>
          <c:tx>
            <c:strRef>
              <c:f>'BIFUbC-petroleum-diesel pre-CHP'!$A$16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pre-CHP'!$B$16:$AF$16</c:f>
              <c:numCache>
                <c:formatCode>0.00E+00</c:formatCode>
                <c:ptCount val="31"/>
                <c:pt idx="0">
                  <c:v>251690520001.31882</c:v>
                </c:pt>
                <c:pt idx="1">
                  <c:v>255290266137.87906</c:v>
                </c:pt>
                <c:pt idx="2">
                  <c:v>258890012274.43936</c:v>
                </c:pt>
                <c:pt idx="3">
                  <c:v>262489758410.9996</c:v>
                </c:pt>
                <c:pt idx="4">
                  <c:v>266089504547.55991</c:v>
                </c:pt>
                <c:pt idx="5">
                  <c:v>269689250684.12018</c:v>
                </c:pt>
                <c:pt idx="6">
                  <c:v>269591003233.96204</c:v>
                </c:pt>
                <c:pt idx="7">
                  <c:v>269492755783.80386</c:v>
                </c:pt>
                <c:pt idx="8">
                  <c:v>269394508333.64569</c:v>
                </c:pt>
                <c:pt idx="9">
                  <c:v>269296260883.48758</c:v>
                </c:pt>
                <c:pt idx="10">
                  <c:v>269198013433.32941</c:v>
                </c:pt>
                <c:pt idx="11">
                  <c:v>268608528732.38052</c:v>
                </c:pt>
                <c:pt idx="12">
                  <c:v>268019044031.43164</c:v>
                </c:pt>
                <c:pt idx="13">
                  <c:v>267429559330.48273</c:v>
                </c:pt>
                <c:pt idx="14">
                  <c:v>266840074629.53384</c:v>
                </c:pt>
                <c:pt idx="15">
                  <c:v>266250589928.58496</c:v>
                </c:pt>
                <c:pt idx="16">
                  <c:v>266250589928.58496</c:v>
                </c:pt>
                <c:pt idx="17">
                  <c:v>266250589928.58496</c:v>
                </c:pt>
                <c:pt idx="18">
                  <c:v>266250589928.58496</c:v>
                </c:pt>
                <c:pt idx="19">
                  <c:v>266250589928.58496</c:v>
                </c:pt>
                <c:pt idx="20">
                  <c:v>266250589928.58496</c:v>
                </c:pt>
                <c:pt idx="21">
                  <c:v>265464610327.31973</c:v>
                </c:pt>
                <c:pt idx="22">
                  <c:v>265214525908.73541</c:v>
                </c:pt>
                <c:pt idx="23">
                  <c:v>264964441490.151</c:v>
                </c:pt>
                <c:pt idx="24">
                  <c:v>264714357071.56668</c:v>
                </c:pt>
                <c:pt idx="25">
                  <c:v>264464272652.9823</c:v>
                </c:pt>
                <c:pt idx="26">
                  <c:v>264214188234.39783</c:v>
                </c:pt>
                <c:pt idx="27">
                  <c:v>263964103815.81345</c:v>
                </c:pt>
                <c:pt idx="28">
                  <c:v>263714019397.22913</c:v>
                </c:pt>
                <c:pt idx="29">
                  <c:v>263463934978.64471</c:v>
                </c:pt>
                <c:pt idx="30">
                  <c:v>263213850560.06039</c:v>
                </c:pt>
              </c:numCache>
            </c:numRef>
          </c:val>
          <c:smooth val="0"/>
          <c:extLst>
            <c:ext xmlns:c16="http://schemas.microsoft.com/office/drawing/2014/chart" uri="{C3380CC4-5D6E-409C-BE32-E72D297353CC}">
              <c16:uniqueId val="{0000000E-945C-4A73-9CE9-7E42B39E2FAC}"/>
            </c:ext>
          </c:extLst>
        </c:ser>
        <c:ser>
          <c:idx val="18"/>
          <c:order val="15"/>
          <c:tx>
            <c:strRef>
              <c:f>'BIFUbC-petroleum-diesel pre-CHP'!$A$17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pre-CHP'!$B$17:$AF$17</c:f>
              <c:numCache>
                <c:formatCode>0.00E+00</c:formatCode>
                <c:ptCount val="31"/>
                <c:pt idx="0">
                  <c:v>2139369420011.2097</c:v>
                </c:pt>
                <c:pt idx="1">
                  <c:v>2169967262171.9719</c:v>
                </c:pt>
                <c:pt idx="2">
                  <c:v>2200565104332.7344</c:v>
                </c:pt>
                <c:pt idx="3">
                  <c:v>2231162946493.4966</c:v>
                </c:pt>
                <c:pt idx="4">
                  <c:v>2261760788654.2588</c:v>
                </c:pt>
                <c:pt idx="5">
                  <c:v>2292358630815.021</c:v>
                </c:pt>
                <c:pt idx="6">
                  <c:v>2291523527488.6768</c:v>
                </c:pt>
                <c:pt idx="7">
                  <c:v>2290688424162.333</c:v>
                </c:pt>
                <c:pt idx="8">
                  <c:v>2289853320835.9883</c:v>
                </c:pt>
                <c:pt idx="9">
                  <c:v>2289018217509.644</c:v>
                </c:pt>
                <c:pt idx="10">
                  <c:v>2288183114183.2998</c:v>
                </c:pt>
                <c:pt idx="11">
                  <c:v>2283172494225.2339</c:v>
                </c:pt>
                <c:pt idx="12">
                  <c:v>2278161874267.1689</c:v>
                </c:pt>
                <c:pt idx="13">
                  <c:v>2273151254309.103</c:v>
                </c:pt>
                <c:pt idx="14">
                  <c:v>2268140634351.0371</c:v>
                </c:pt>
                <c:pt idx="15">
                  <c:v>2263130014392.9722</c:v>
                </c:pt>
                <c:pt idx="16">
                  <c:v>2263130014392.9722</c:v>
                </c:pt>
                <c:pt idx="17">
                  <c:v>2263130014392.9722</c:v>
                </c:pt>
                <c:pt idx="18">
                  <c:v>2263130014392.9722</c:v>
                </c:pt>
                <c:pt idx="19">
                  <c:v>2263130014392.9722</c:v>
                </c:pt>
                <c:pt idx="20">
                  <c:v>2263130014392.9722</c:v>
                </c:pt>
                <c:pt idx="21">
                  <c:v>2256449187782.2173</c:v>
                </c:pt>
                <c:pt idx="22">
                  <c:v>2254323470224.251</c:v>
                </c:pt>
                <c:pt idx="23">
                  <c:v>2252197752666.2837</c:v>
                </c:pt>
                <c:pt idx="24">
                  <c:v>2250072035108.3164</c:v>
                </c:pt>
                <c:pt idx="25">
                  <c:v>2247946317550.3491</c:v>
                </c:pt>
                <c:pt idx="26">
                  <c:v>2245820599992.3813</c:v>
                </c:pt>
                <c:pt idx="27">
                  <c:v>2243694882434.4141</c:v>
                </c:pt>
                <c:pt idx="28">
                  <c:v>2241569164876.4473</c:v>
                </c:pt>
                <c:pt idx="29">
                  <c:v>2239443447318.48</c:v>
                </c:pt>
                <c:pt idx="30">
                  <c:v>2237317729760.5127</c:v>
                </c:pt>
              </c:numCache>
            </c:numRef>
          </c:val>
          <c:smooth val="0"/>
          <c:extLst>
            <c:ext xmlns:c16="http://schemas.microsoft.com/office/drawing/2014/chart" uri="{C3380CC4-5D6E-409C-BE32-E72D297353CC}">
              <c16:uniqueId val="{0000000F-945C-4A73-9CE9-7E42B39E2FAC}"/>
            </c:ext>
          </c:extLst>
        </c:ser>
        <c:ser>
          <c:idx val="19"/>
          <c:order val="16"/>
          <c:tx>
            <c:strRef>
              <c:f>'BIFUbC-petroleum-diesel pre-CHP'!$A$18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0-945C-4A73-9CE9-7E42B39E2FAC}"/>
            </c:ext>
          </c:extLst>
        </c:ser>
        <c:ser>
          <c:idx val="20"/>
          <c:order val="17"/>
          <c:tx>
            <c:strRef>
              <c:f>'BIFUbC-petroleum-diesel pre-CHP'!$A$19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945C-4A73-9CE9-7E42B39E2FAC}"/>
            </c:ext>
          </c:extLst>
        </c:ser>
        <c:ser>
          <c:idx val="21"/>
          <c:order val="18"/>
          <c:tx>
            <c:strRef>
              <c:f>'BIFUbC-petroleum-diesel pre-CHP'!$A$20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945C-4A73-9CE9-7E42B39E2FAC}"/>
            </c:ext>
          </c:extLst>
        </c:ser>
        <c:ser>
          <c:idx val="22"/>
          <c:order val="19"/>
          <c:tx>
            <c:strRef>
              <c:f>'BIFUbC-petroleum-diesel pre-CHP'!$A$21</c:f>
              <c:strCache>
                <c:ptCount val="1"/>
                <c:pt idx="0">
                  <c:v>road vehicles 29</c:v>
                </c:pt>
              </c:strCache>
            </c:strRef>
          </c:tx>
          <c:spPr>
            <a:ln w="28575" cap="rnd">
              <a:solidFill>
                <a:schemeClr val="accent5">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945C-4A73-9CE9-7E42B39E2FAC}"/>
            </c:ext>
          </c:extLst>
        </c:ser>
        <c:ser>
          <c:idx val="23"/>
          <c:order val="20"/>
          <c:tx>
            <c:strRef>
              <c:f>'BIFUbC-petroleum-diesel pre-CHP'!$A$22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945C-4A73-9CE9-7E42B39E2FAC}"/>
            </c:ext>
          </c:extLst>
        </c:ser>
        <c:ser>
          <c:idx val="24"/>
          <c:order val="21"/>
          <c:tx>
            <c:strRef>
              <c:f>'BIFUbC-petroleum-diesel pre-CHP'!$A$23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pre-CHP'!$B$23:$AF$23</c:f>
              <c:numCache>
                <c:formatCode>0.00E+00</c:formatCode>
                <c:ptCount val="31"/>
                <c:pt idx="0">
                  <c:v>12033291122812.645</c:v>
                </c:pt>
                <c:pt idx="1">
                  <c:v>12300265481048.771</c:v>
                </c:pt>
                <c:pt idx="2">
                  <c:v>12567239839284.898</c:v>
                </c:pt>
                <c:pt idx="3">
                  <c:v>12834214197521.027</c:v>
                </c:pt>
                <c:pt idx="4">
                  <c:v>13101188555757.154</c:v>
                </c:pt>
                <c:pt idx="5">
                  <c:v>13368162913993.281</c:v>
                </c:pt>
                <c:pt idx="6">
                  <c:v>13491536117645.381</c:v>
                </c:pt>
                <c:pt idx="7">
                  <c:v>13614909321297.441</c:v>
                </c:pt>
                <c:pt idx="8">
                  <c:v>13738282524949.504</c:v>
                </c:pt>
                <c:pt idx="9">
                  <c:v>13861655728601.564</c:v>
                </c:pt>
                <c:pt idx="10">
                  <c:v>13985028932253.652</c:v>
                </c:pt>
                <c:pt idx="11">
                  <c:v>14072742771394.959</c:v>
                </c:pt>
                <c:pt idx="12">
                  <c:v>14160456610536.293</c:v>
                </c:pt>
                <c:pt idx="13">
                  <c:v>14248170449677.627</c:v>
                </c:pt>
                <c:pt idx="14">
                  <c:v>14335884288818.957</c:v>
                </c:pt>
                <c:pt idx="15">
                  <c:v>14423598127960.285</c:v>
                </c:pt>
                <c:pt idx="16">
                  <c:v>14492457590463.791</c:v>
                </c:pt>
                <c:pt idx="17">
                  <c:v>14561317052967.244</c:v>
                </c:pt>
                <c:pt idx="18">
                  <c:v>14630176515470.719</c:v>
                </c:pt>
                <c:pt idx="19">
                  <c:v>14699035977974.197</c:v>
                </c:pt>
                <c:pt idx="20">
                  <c:v>14767895440477.648</c:v>
                </c:pt>
                <c:pt idx="21">
                  <c:v>14861894071831.607</c:v>
                </c:pt>
                <c:pt idx="22">
                  <c:v>14938752360787.498</c:v>
                </c:pt>
                <c:pt idx="23">
                  <c:v>15015610649743.416</c:v>
                </c:pt>
                <c:pt idx="24">
                  <c:v>15092468938699.311</c:v>
                </c:pt>
                <c:pt idx="25">
                  <c:v>15169327227655.203</c:v>
                </c:pt>
                <c:pt idx="26">
                  <c:v>15246185516611.094</c:v>
                </c:pt>
                <c:pt idx="27">
                  <c:v>15323043805567.012</c:v>
                </c:pt>
                <c:pt idx="28">
                  <c:v>15399902094522.906</c:v>
                </c:pt>
                <c:pt idx="29">
                  <c:v>15476760383478.799</c:v>
                </c:pt>
                <c:pt idx="30">
                  <c:v>15553618672434.715</c:v>
                </c:pt>
              </c:numCache>
            </c:numRef>
          </c:val>
          <c:smooth val="0"/>
          <c:extLst>
            <c:ext xmlns:c16="http://schemas.microsoft.com/office/drawing/2014/chart" uri="{C3380CC4-5D6E-409C-BE32-E72D297353CC}">
              <c16:uniqueId val="{00000015-945C-4A73-9CE9-7E42B39E2FAC}"/>
            </c:ext>
          </c:extLst>
        </c:ser>
        <c:ser>
          <c:idx val="25"/>
          <c:order val="22"/>
          <c:tx>
            <c:strRef>
              <c:f>'BIFUbC-petroleum-diesel pre-CHP'!$A$24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6-945C-4A73-9CE9-7E42B39E2FAC}"/>
            </c:ext>
          </c:extLst>
        </c:ser>
        <c:ser>
          <c:idx val="0"/>
          <c:order val="23"/>
          <c:tx>
            <c:strRef>
              <c:f>'BIFUbC-petroleum-diesel pre-CHP'!$A$25</c:f>
              <c:strCache>
                <c:ptCount val="1"/>
                <c:pt idx="0">
                  <c:v>water and waste 36T39</c:v>
                </c:pt>
              </c:strCache>
            </c:strRef>
          </c:tx>
          <c:spPr>
            <a:ln w="28575" cap="rnd">
              <a:solidFill>
                <a:schemeClr val="accent1"/>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pre-CHP'!$B$25:$AF$25</c:f>
              <c:numCache>
                <c:formatCode>0.00E+00</c:formatCode>
                <c:ptCount val="31"/>
                <c:pt idx="0">
                  <c:v>355814807146.05389</c:v>
                </c:pt>
                <c:pt idx="1">
                  <c:v>356170621953.19989</c:v>
                </c:pt>
                <c:pt idx="2">
                  <c:v>356526792575.15308</c:v>
                </c:pt>
                <c:pt idx="3">
                  <c:v>356883319367.72821</c:v>
                </c:pt>
                <c:pt idx="4">
                  <c:v>357240202687.09589</c:v>
                </c:pt>
                <c:pt idx="5">
                  <c:v>357597442889.78296</c:v>
                </c:pt>
                <c:pt idx="6">
                  <c:v>357955040332.67273</c:v>
                </c:pt>
                <c:pt idx="7">
                  <c:v>358312995373.00537</c:v>
                </c:pt>
                <c:pt idx="8">
                  <c:v>358671308368.37836</c:v>
                </c:pt>
                <c:pt idx="9">
                  <c:v>359029979676.7467</c:v>
                </c:pt>
                <c:pt idx="10">
                  <c:v>359389009656.4234</c:v>
                </c:pt>
                <c:pt idx="11">
                  <c:v>359748398666.07977</c:v>
                </c:pt>
                <c:pt idx="12">
                  <c:v>360108147064.74579</c:v>
                </c:pt>
                <c:pt idx="13">
                  <c:v>360468255211.81049</c:v>
                </c:pt>
                <c:pt idx="14">
                  <c:v>360828723467.02228</c:v>
                </c:pt>
                <c:pt idx="15">
                  <c:v>361189552190.48926</c:v>
                </c:pt>
                <c:pt idx="16">
                  <c:v>361550741742.67969</c:v>
                </c:pt>
                <c:pt idx="17">
                  <c:v>361912292484.4223</c:v>
                </c:pt>
                <c:pt idx="18">
                  <c:v>362274204776.90668</c:v>
                </c:pt>
                <c:pt idx="19">
                  <c:v>362636478981.68353</c:v>
                </c:pt>
                <c:pt idx="20">
                  <c:v>362999115460.66516</c:v>
                </c:pt>
                <c:pt idx="21">
                  <c:v>361184119883.36182</c:v>
                </c:pt>
                <c:pt idx="22">
                  <c:v>359378199283.94501</c:v>
                </c:pt>
                <c:pt idx="23">
                  <c:v>357581308287.52527</c:v>
                </c:pt>
                <c:pt idx="24">
                  <c:v>355793401746.08765</c:v>
                </c:pt>
                <c:pt idx="25">
                  <c:v>354014434737.35718</c:v>
                </c:pt>
                <c:pt idx="26">
                  <c:v>352244362563.67041</c:v>
                </c:pt>
                <c:pt idx="27">
                  <c:v>350483140750.85205</c:v>
                </c:pt>
                <c:pt idx="28">
                  <c:v>348730725047.09778</c:v>
                </c:pt>
                <c:pt idx="29">
                  <c:v>346987071421.8623</c:v>
                </c:pt>
                <c:pt idx="30">
                  <c:v>345252136064.75293</c:v>
                </c:pt>
              </c:numCache>
            </c:numRef>
          </c:val>
          <c:smooth val="0"/>
          <c:extLst>
            <c:ext xmlns:c16="http://schemas.microsoft.com/office/drawing/2014/chart" uri="{C3380CC4-5D6E-409C-BE32-E72D297353CC}">
              <c16:uniqueId val="{00000017-945C-4A73-9CE9-7E42B39E2FAC}"/>
            </c:ext>
          </c:extLst>
        </c:ser>
        <c:ser>
          <c:idx val="1"/>
          <c:order val="24"/>
          <c:tx>
            <c:strRef>
              <c:f>'BIFUbC-petroleum-diesel pre-CHP'!$A$26</c:f>
              <c:strCache>
                <c:ptCount val="1"/>
                <c:pt idx="0">
                  <c:v>construction 41T43</c:v>
                </c:pt>
              </c:strCache>
            </c:strRef>
          </c:tx>
          <c:spPr>
            <a:ln w="28575" cap="rnd">
              <a:solidFill>
                <a:schemeClr val="accent2"/>
              </a:solidFill>
              <a:round/>
            </a:ln>
            <a:effectLst/>
          </c:spPr>
          <c:marker>
            <c:symbol val="none"/>
          </c:marker>
          <c:cat>
            <c:numRef>
              <c:f>'BIFUbC-petroleum-diesel pre-CHP'!$B$1:$AF$1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 pre-CHP'!$B$26:$AF$26</c:f>
              <c:numCache>
                <c:formatCode>0.00E+00</c:formatCode>
                <c:ptCount val="31"/>
                <c:pt idx="0">
                  <c:v>42981369015031.453</c:v>
                </c:pt>
                <c:pt idx="1">
                  <c:v>43934967103184.086</c:v>
                </c:pt>
                <c:pt idx="2">
                  <c:v>44888565191336.727</c:v>
                </c:pt>
                <c:pt idx="3">
                  <c:v>45842163279489.359</c:v>
                </c:pt>
                <c:pt idx="4">
                  <c:v>46795761367641.992</c:v>
                </c:pt>
                <c:pt idx="5">
                  <c:v>47749359455794.625</c:v>
                </c:pt>
                <c:pt idx="6">
                  <c:v>48190032679654.773</c:v>
                </c:pt>
                <c:pt idx="7">
                  <c:v>48630705903514.773</c:v>
                </c:pt>
                <c:pt idx="8">
                  <c:v>49071379127374.789</c:v>
                </c:pt>
                <c:pt idx="9">
                  <c:v>49512052351234.797</c:v>
                </c:pt>
                <c:pt idx="10">
                  <c:v>49952725575094.898</c:v>
                </c:pt>
                <c:pt idx="11">
                  <c:v>50266028132922.188</c:v>
                </c:pt>
                <c:pt idx="12">
                  <c:v>50579330690749.57</c:v>
                </c:pt>
                <c:pt idx="13">
                  <c:v>50892633248576.953</c:v>
                </c:pt>
                <c:pt idx="14">
                  <c:v>51205935806404.336</c:v>
                </c:pt>
                <c:pt idx="15">
                  <c:v>51519238364231.695</c:v>
                </c:pt>
                <c:pt idx="16">
                  <c:v>51765195512432.742</c:v>
                </c:pt>
                <c:pt idx="17">
                  <c:v>52011152660633.594</c:v>
                </c:pt>
                <c:pt idx="18">
                  <c:v>52257109808834.523</c:v>
                </c:pt>
                <c:pt idx="19">
                  <c:v>52503066957035.469</c:v>
                </c:pt>
                <c:pt idx="20">
                  <c:v>52749024105236.313</c:v>
                </c:pt>
                <c:pt idx="21">
                  <c:v>53084775132939.203</c:v>
                </c:pt>
                <c:pt idx="22">
                  <c:v>53359303060981.633</c:v>
                </c:pt>
                <c:pt idx="23">
                  <c:v>53633830989024.148</c:v>
                </c:pt>
                <c:pt idx="24">
                  <c:v>53908358917066.586</c:v>
                </c:pt>
                <c:pt idx="25">
                  <c:v>54182886845109.016</c:v>
                </c:pt>
                <c:pt idx="26">
                  <c:v>54457414773151.445</c:v>
                </c:pt>
                <c:pt idx="27">
                  <c:v>54731942701193.969</c:v>
                </c:pt>
                <c:pt idx="28">
                  <c:v>55006470629236.406</c:v>
                </c:pt>
                <c:pt idx="29">
                  <c:v>55280998557278.828</c:v>
                </c:pt>
                <c:pt idx="30">
                  <c:v>55555526485321.352</c:v>
                </c:pt>
              </c:numCache>
            </c:numRef>
          </c:val>
          <c:smooth val="0"/>
          <c:extLst>
            <c:ext xmlns:c16="http://schemas.microsoft.com/office/drawing/2014/chart" uri="{C3380CC4-5D6E-409C-BE32-E72D297353CC}">
              <c16:uniqueId val="{00000018-945C-4A73-9CE9-7E42B39E2FAC}"/>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1"/>
          <c:order val="0"/>
          <c:tx>
            <c:strRef>
              <c:f>'BIFUbC-biomass'!$A$2</c:f>
              <c:strCache>
                <c:ptCount val="1"/>
                <c:pt idx="0">
                  <c:v>agriculture and forestry 01T03</c:v>
                </c:pt>
              </c:strCache>
            </c:strRef>
          </c:tx>
          <c:spPr>
            <a:ln w="28575" cap="rnd">
              <a:solidFill>
                <a:schemeClr val="accent2"/>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'BIFUbC-biomass'!$B$2:$AF$2</c:f>
              <c:numCache>
                <c:formatCode>0.00E+00</c:formatCode>
                <c:ptCount val="31"/>
                <c:pt idx="0">
                  <c:v>25608141924185.793</c:v>
                </c:pt>
                <c:pt idx="1">
                  <c:v>26737651374328.07</c:v>
                </c:pt>
                <c:pt idx="2">
                  <c:v>27867160824470.344</c:v>
                </c:pt>
                <c:pt idx="3">
                  <c:v>28996670274612.621</c:v>
                </c:pt>
                <c:pt idx="4">
                  <c:v>30126179724754.898</c:v>
                </c:pt>
                <c:pt idx="5">
                  <c:v>31255689174897.176</c:v>
                </c:pt>
                <c:pt idx="6">
                  <c:v>32069986557877.391</c:v>
                </c:pt>
                <c:pt idx="7">
                  <c:v>32884283940857.602</c:v>
                </c:pt>
                <c:pt idx="8">
                  <c:v>33698581323837.551</c:v>
                </c:pt>
                <c:pt idx="9">
                  <c:v>34512878706817.762</c:v>
                </c:pt>
                <c:pt idx="10">
                  <c:v>35327176089797.586</c:v>
                </c:pt>
                <c:pt idx="11">
                  <c:v>36050875367575.281</c:v>
                </c:pt>
                <c:pt idx="12">
                  <c:v>36774574645352.578</c:v>
                </c:pt>
                <c:pt idx="13">
                  <c:v>37498273923130.141</c:v>
                </c:pt>
                <c:pt idx="14">
                  <c:v>38221973200907.445</c:v>
                </c:pt>
                <c:pt idx="15">
                  <c:v>38945672478684.75</c:v>
                </c:pt>
                <c:pt idx="16">
                  <c:v>39683156446864.586</c:v>
                </c:pt>
                <c:pt idx="17">
                  <c:v>40420640415044.43</c:v>
                </c:pt>
                <c:pt idx="18">
                  <c:v>41158124383224.008</c:v>
                </c:pt>
                <c:pt idx="19">
                  <c:v>41895608351403.859</c:v>
                </c:pt>
                <c:pt idx="20">
                  <c:v>42633092319583.313</c:v>
                </c:pt>
                <c:pt idx="21">
                  <c:v>43352196700559.977</c:v>
                </c:pt>
                <c:pt idx="22">
                  <c:v>44083832618266.078</c:v>
                </c:pt>
                <c:pt idx="23">
                  <c:v>44815468535972.18</c:v>
                </c:pt>
                <c:pt idx="24">
                  <c:v>45547104453678.016</c:v>
                </c:pt>
                <c:pt idx="25">
                  <c:v>46278740371384.125</c:v>
                </c:pt>
                <c:pt idx="26">
                  <c:v>47010376289090.227</c:v>
                </c:pt>
                <c:pt idx="27">
                  <c:v>47742012206796.063</c:v>
                </c:pt>
                <c:pt idx="28">
                  <c:v>48473648124502.164</c:v>
                </c:pt>
                <c:pt idx="29">
                  <c:v>49205284042208.258</c:v>
                </c:pt>
                <c:pt idx="30">
                  <c:v>49936919959914.102</c:v>
                </c:pt>
              </c:numCache>
            </c:numRef>
          </c:val>
          <c:smooth val="0"/>
          <c:extLst>
            <c:ext xmlns:c16="http://schemas.microsoft.com/office/drawing/2014/chart" uri="{C3380CC4-5D6E-409C-BE32-E72D297353CC}">
              <c16:uniqueId val="{00000001-FB5D-42A5-9ED3-BC770364BCDE}"/>
            </c:ext>
          </c:extLst>
        </c:ser>
        <c:ser>
          <c:idx val="2"/>
          <c:order val="1"/>
          <c:tx>
            <c:strRef>
              <c:f>'BIFUbC-biomass'!$A$3</c:f>
              <c:strCache>
                <c:ptCount val="1"/>
                <c:pt idx="0">
                  <c:v>coal mining 05</c:v>
                </c:pt>
              </c:strCache>
            </c:strRef>
          </c:tx>
          <c:spPr>
            <a:ln w="28575" cap="rnd">
              <a:solidFill>
                <a:schemeClr val="accent3"/>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B5D-42A5-9ED3-BC770364BCDE}"/>
            </c:ext>
          </c:extLst>
        </c:ser>
        <c:ser>
          <c:idx val="3"/>
          <c:order val="2"/>
          <c:tx>
            <c:strRef>
              <c:f>'BIFUbC-biomass'!$A$4</c:f>
              <c:strCache>
                <c:ptCount val="1"/>
                <c:pt idx="0">
                  <c:v>oil and gas extraction 06</c:v>
                </c:pt>
              </c:strCache>
            </c:strRef>
          </c:tx>
          <c:spPr>
            <a:ln w="28575" cap="rnd">
              <a:solidFill>
                <a:schemeClr val="accent4"/>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FB5D-42A5-9ED3-BC770364BCDE}"/>
            </c:ext>
          </c:extLst>
        </c:ser>
        <c:ser>
          <c:idx val="4"/>
          <c:order val="3"/>
          <c:tx>
            <c:strRef>
              <c:f>'BIFUbC-biomass'!$A$5</c:f>
              <c:strCache>
                <c:ptCount val="1"/>
                <c:pt idx="0">
                  <c:v>other mining and quarrying 07T08</c:v>
                </c:pt>
              </c:strCache>
            </c:strRef>
          </c:tx>
          <c:spPr>
            <a:ln w="28575" cap="rnd">
              <a:solidFill>
                <a:schemeClr val="accent5"/>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'BIFUbC-biomass'!$B$5:$AF$5</c:f>
              <c:numCache>
                <c:formatCode>0.00E+00</c:formatCode>
                <c:ptCount val="31"/>
                <c:pt idx="0">
                  <c:v>110063410303.11098</c:v>
                </c:pt>
                <c:pt idx="1">
                  <c:v>114192137200.65338</c:v>
                </c:pt>
                <c:pt idx="2">
                  <c:v>118320864098.19579</c:v>
                </c:pt>
                <c:pt idx="3">
                  <c:v>122449590995.73817</c:v>
                </c:pt>
                <c:pt idx="4">
                  <c:v>126578317893.28059</c:v>
                </c:pt>
                <c:pt idx="5">
                  <c:v>130707044790.82298</c:v>
                </c:pt>
                <c:pt idx="6">
                  <c:v>132010709668.50566</c:v>
                </c:pt>
                <c:pt idx="7">
                  <c:v>133314374546.18832</c:v>
                </c:pt>
                <c:pt idx="8">
                  <c:v>134618039423.8709</c:v>
                </c:pt>
                <c:pt idx="9">
                  <c:v>135921704301.55356</c:v>
                </c:pt>
                <c:pt idx="10">
                  <c:v>137225369179.23605</c:v>
                </c:pt>
                <c:pt idx="11">
                  <c:v>138045056402.61469</c:v>
                </c:pt>
                <c:pt idx="12">
                  <c:v>138864743625.99316</c:v>
                </c:pt>
                <c:pt idx="13">
                  <c:v>139684430849.37173</c:v>
                </c:pt>
                <c:pt idx="14">
                  <c:v>140504118072.75021</c:v>
                </c:pt>
                <c:pt idx="15">
                  <c:v>141323805296.12866</c:v>
                </c:pt>
                <c:pt idx="16">
                  <c:v>142007705911.4592</c:v>
                </c:pt>
                <c:pt idx="17">
                  <c:v>142691606526.78973</c:v>
                </c:pt>
                <c:pt idx="18">
                  <c:v>143375507142.12012</c:v>
                </c:pt>
                <c:pt idx="19">
                  <c:v>144059407757.45065</c:v>
                </c:pt>
                <c:pt idx="20">
                  <c:v>144743308372.78098</c:v>
                </c:pt>
                <c:pt idx="21">
                  <c:v>145608257798.84232</c:v>
                </c:pt>
                <c:pt idx="22">
                  <c:v>146349764853.95068</c:v>
                </c:pt>
                <c:pt idx="23">
                  <c:v>147091271909.05917</c:v>
                </c:pt>
                <c:pt idx="24">
                  <c:v>147832778964.16754</c:v>
                </c:pt>
                <c:pt idx="25">
                  <c:v>148574286019.27606</c:v>
                </c:pt>
                <c:pt idx="26">
                  <c:v>149315793074.3844</c:v>
                </c:pt>
                <c:pt idx="27">
                  <c:v>150057300129.4928</c:v>
                </c:pt>
                <c:pt idx="28">
                  <c:v>150798807184.60129</c:v>
                </c:pt>
                <c:pt idx="29">
                  <c:v>151540314239.70978</c:v>
                </c:pt>
                <c:pt idx="30">
                  <c:v>152281821294.81815</c:v>
                </c:pt>
              </c:numCache>
            </c:numRef>
          </c:val>
          <c:smooth val="0"/>
          <c:extLst>
            <c:ext xmlns:c16="http://schemas.microsoft.com/office/drawing/2014/chart" uri="{C3380CC4-5D6E-409C-BE32-E72D297353CC}">
              <c16:uniqueId val="{00000004-FB5D-42A5-9ED3-BC770364BCDE}"/>
            </c:ext>
          </c:extLst>
        </c:ser>
        <c:ser>
          <c:idx val="5"/>
          <c:order val="4"/>
          <c:tx>
            <c:strRef>
              <c:f>'BIFUbC-biomass'!$A$6</c:f>
              <c:strCache>
                <c:ptCount val="1"/>
                <c:pt idx="0">
                  <c:v>food beverage and tobacco 10T12</c:v>
                </c:pt>
              </c:strCache>
            </c:strRef>
          </c:tx>
          <c:spPr>
            <a:ln w="28575" cap="rnd">
              <a:solidFill>
                <a:schemeClr val="accent6"/>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'BIFUbC-biomass'!$B$6:$AF$6</c:f>
              <c:numCache>
                <c:formatCode>0.00E+00</c:formatCode>
                <c:ptCount val="31"/>
                <c:pt idx="0">
                  <c:v>10152193451894.342</c:v>
                </c:pt>
                <c:pt idx="1">
                  <c:v>10596474802090.443</c:v>
                </c:pt>
                <c:pt idx="2">
                  <c:v>11040756152286.545</c:v>
                </c:pt>
                <c:pt idx="3">
                  <c:v>11485037502482.645</c:v>
                </c:pt>
                <c:pt idx="4">
                  <c:v>11929318852678.748</c:v>
                </c:pt>
                <c:pt idx="5">
                  <c:v>12373600202874.85</c:v>
                </c:pt>
                <c:pt idx="6">
                  <c:v>12685816511456.398</c:v>
                </c:pt>
                <c:pt idx="7">
                  <c:v>12998032820037.949</c:v>
                </c:pt>
                <c:pt idx="8">
                  <c:v>13310249128619.4</c:v>
                </c:pt>
                <c:pt idx="9">
                  <c:v>13622465437200.951</c:v>
                </c:pt>
                <c:pt idx="10">
                  <c:v>13934681745782.354</c:v>
                </c:pt>
                <c:pt idx="11">
                  <c:v>14210524143229.588</c:v>
                </c:pt>
                <c:pt idx="12">
                  <c:v>14486366540676.672</c:v>
                </c:pt>
                <c:pt idx="13">
                  <c:v>14762208938123.855</c:v>
                </c:pt>
                <c:pt idx="14">
                  <c:v>15038051335570.941</c:v>
                </c:pt>
                <c:pt idx="15">
                  <c:v>15313893733018.025</c:v>
                </c:pt>
                <c:pt idx="16">
                  <c:v>15594259026163.848</c:v>
                </c:pt>
                <c:pt idx="17">
                  <c:v>15874624319309.668</c:v>
                </c:pt>
                <c:pt idx="18">
                  <c:v>16154989612455.393</c:v>
                </c:pt>
                <c:pt idx="19">
                  <c:v>16435354905601.213</c:v>
                </c:pt>
                <c:pt idx="20">
                  <c:v>16715720198746.889</c:v>
                </c:pt>
                <c:pt idx="21">
                  <c:v>16990054964294.477</c:v>
                </c:pt>
                <c:pt idx="22">
                  <c:v>17268501453204.494</c:v>
                </c:pt>
                <c:pt idx="23">
                  <c:v>17546947942114.512</c:v>
                </c:pt>
                <c:pt idx="24">
                  <c:v>17825394431024.43</c:v>
                </c:pt>
                <c:pt idx="25">
                  <c:v>18103840919934.449</c:v>
                </c:pt>
                <c:pt idx="26">
                  <c:v>18382287408844.465</c:v>
                </c:pt>
                <c:pt idx="27">
                  <c:v>18660733897754.383</c:v>
                </c:pt>
                <c:pt idx="28">
                  <c:v>18939180386664.402</c:v>
                </c:pt>
                <c:pt idx="29">
                  <c:v>19217626875574.422</c:v>
                </c:pt>
                <c:pt idx="30">
                  <c:v>19496073364484.34</c:v>
                </c:pt>
              </c:numCache>
            </c:numRef>
          </c:val>
          <c:smooth val="0"/>
          <c:extLst>
            <c:ext xmlns:c16="http://schemas.microsoft.com/office/drawing/2014/chart" uri="{C3380CC4-5D6E-409C-BE32-E72D297353CC}">
              <c16:uniqueId val="{00000005-FB5D-42A5-9ED3-BC770364BCDE}"/>
            </c:ext>
          </c:extLst>
        </c:ser>
        <c:ser>
          <c:idx val="6"/>
          <c:order val="5"/>
          <c:tx>
            <c:strRef>
              <c:f>'BIFUbC-biomass'!$A$7</c:f>
              <c:strCache>
                <c:ptCount val="1"/>
                <c:pt idx="0">
                  <c:v>textiles apparel and leather 13T15</c:v>
                </c:pt>
              </c:strCache>
            </c:strRef>
          </c:tx>
          <c:spPr>
            <a:ln w="28575" cap="rnd">
              <a:solidFill>
                <a:schemeClr val="accent1">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'BIFUbC-biomass'!$B$7:$AF$7</c:f>
              <c:numCache>
                <c:formatCode>0.00E+00</c:formatCode>
                <c:ptCount val="31"/>
                <c:pt idx="0">
                  <c:v>20628041260735.699</c:v>
                </c:pt>
                <c:pt idx="1">
                  <c:v>21539738648305.363</c:v>
                </c:pt>
                <c:pt idx="2">
                  <c:v>22451436035875.031</c:v>
                </c:pt>
                <c:pt idx="3">
                  <c:v>23363133423444.691</c:v>
                </c:pt>
                <c:pt idx="4">
                  <c:v>24274830811014.359</c:v>
                </c:pt>
                <c:pt idx="5">
                  <c:v>25186528198584.023</c:v>
                </c:pt>
                <c:pt idx="6">
                  <c:v>25848055772742.133</c:v>
                </c:pt>
                <c:pt idx="7">
                  <c:v>26509583346900.246</c:v>
                </c:pt>
                <c:pt idx="8">
                  <c:v>27171110921058.145</c:v>
                </c:pt>
                <c:pt idx="9">
                  <c:v>27832638495216.258</c:v>
                </c:pt>
                <c:pt idx="10">
                  <c:v>28494166069374.047</c:v>
                </c:pt>
                <c:pt idx="11">
                  <c:v>29082955183386.367</c:v>
                </c:pt>
                <c:pt idx="12">
                  <c:v>29671744297398.375</c:v>
                </c:pt>
                <c:pt idx="13">
                  <c:v>30260533411410.59</c:v>
                </c:pt>
                <c:pt idx="14">
                  <c:v>30849322525422.59</c:v>
                </c:pt>
                <c:pt idx="15">
                  <c:v>31438111639434.598</c:v>
                </c:pt>
                <c:pt idx="16">
                  <c:v>32038501053085.098</c:v>
                </c:pt>
                <c:pt idx="17">
                  <c:v>32638890466735.598</c:v>
                </c:pt>
                <c:pt idx="18">
                  <c:v>33239279880385.887</c:v>
                </c:pt>
                <c:pt idx="19">
                  <c:v>33839669294036.387</c:v>
                </c:pt>
                <c:pt idx="20">
                  <c:v>34440058707686.566</c:v>
                </c:pt>
                <c:pt idx="21">
                  <c:v>35024981055152.582</c:v>
                </c:pt>
                <c:pt idx="22">
                  <c:v>35620449129562.555</c:v>
                </c:pt>
                <c:pt idx="23">
                  <c:v>36215917203972.539</c:v>
                </c:pt>
                <c:pt idx="24">
                  <c:v>36811385278382.305</c:v>
                </c:pt>
                <c:pt idx="25">
                  <c:v>37406853352792.281</c:v>
                </c:pt>
                <c:pt idx="26">
                  <c:v>38002321427202.258</c:v>
                </c:pt>
                <c:pt idx="27">
                  <c:v>38597789501612.023</c:v>
                </c:pt>
                <c:pt idx="28">
                  <c:v>39193257576021.992</c:v>
                </c:pt>
                <c:pt idx="29">
                  <c:v>39788725650431.977</c:v>
                </c:pt>
                <c:pt idx="30">
                  <c:v>40384193724841.742</c:v>
                </c:pt>
              </c:numCache>
            </c:numRef>
          </c:val>
          <c:smooth val="0"/>
          <c:extLst>
            <c:ext xmlns:c16="http://schemas.microsoft.com/office/drawing/2014/chart" uri="{C3380CC4-5D6E-409C-BE32-E72D297353CC}">
              <c16:uniqueId val="{00000006-FB5D-42A5-9ED3-BC770364BCDE}"/>
            </c:ext>
          </c:extLst>
        </c:ser>
        <c:ser>
          <c:idx val="7"/>
          <c:order val="6"/>
          <c:tx>
            <c:strRef>
              <c:f>'BIFUbC-biomass'!$A$8</c:f>
              <c:strCache>
                <c:ptCount val="1"/>
                <c:pt idx="0">
                  <c:v>wood products 16</c:v>
                </c:pt>
              </c:strCache>
            </c:strRef>
          </c:tx>
          <c:spPr>
            <a:ln w="28575" cap="rnd">
              <a:solidFill>
                <a:schemeClr val="accent2">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'BIFUbC-biomass'!$B$8:$AF$8</c:f>
              <c:numCache>
                <c:formatCode>0.00E+00</c:formatCode>
                <c:ptCount val="31"/>
                <c:pt idx="0">
                  <c:v>12413808489646.379</c:v>
                </c:pt>
                <c:pt idx="1">
                  <c:v>12964755690411.402</c:v>
                </c:pt>
                <c:pt idx="2">
                  <c:v>13515702891176.422</c:v>
                </c:pt>
                <c:pt idx="3">
                  <c:v>14066650091941.443</c:v>
                </c:pt>
                <c:pt idx="4">
                  <c:v>14617597292706.463</c:v>
                </c:pt>
                <c:pt idx="5">
                  <c:v>15168544493471.486</c:v>
                </c:pt>
                <c:pt idx="6">
                  <c:v>15573588177660.432</c:v>
                </c:pt>
                <c:pt idx="7">
                  <c:v>15978631861849.373</c:v>
                </c:pt>
                <c:pt idx="8">
                  <c:v>16383675546038.188</c:v>
                </c:pt>
                <c:pt idx="9">
                  <c:v>16788719230227.131</c:v>
                </c:pt>
                <c:pt idx="10">
                  <c:v>17193762914415.879</c:v>
                </c:pt>
                <c:pt idx="11">
                  <c:v>17555332061141.395</c:v>
                </c:pt>
                <c:pt idx="12">
                  <c:v>17916901207866.715</c:v>
                </c:pt>
                <c:pt idx="13">
                  <c:v>18278470354592.168</c:v>
                </c:pt>
                <c:pt idx="14">
                  <c:v>18640039501317.488</c:v>
                </c:pt>
                <c:pt idx="15">
                  <c:v>19001608648042.809</c:v>
                </c:pt>
                <c:pt idx="16">
                  <c:v>19370775182445.945</c:v>
                </c:pt>
                <c:pt idx="17">
                  <c:v>19739941716849.086</c:v>
                </c:pt>
                <c:pt idx="18">
                  <c:v>20109108251252.094</c:v>
                </c:pt>
                <c:pt idx="19">
                  <c:v>20478274785655.234</c:v>
                </c:pt>
                <c:pt idx="20">
                  <c:v>20847441320058.18</c:v>
                </c:pt>
                <c:pt idx="21">
                  <c:v>21206478004224.332</c:v>
                </c:pt>
                <c:pt idx="22">
                  <c:v>21572421404461.156</c:v>
                </c:pt>
                <c:pt idx="23">
                  <c:v>21938364804697.98</c:v>
                </c:pt>
                <c:pt idx="24">
                  <c:v>22304308204934.672</c:v>
                </c:pt>
                <c:pt idx="25">
                  <c:v>22670251605171.496</c:v>
                </c:pt>
                <c:pt idx="26">
                  <c:v>23036195005408.32</c:v>
                </c:pt>
                <c:pt idx="27">
                  <c:v>23402138405645.012</c:v>
                </c:pt>
                <c:pt idx="28">
                  <c:v>23768081805881.836</c:v>
                </c:pt>
                <c:pt idx="29">
                  <c:v>24134025206118.66</c:v>
                </c:pt>
                <c:pt idx="30">
                  <c:v>24499968606355.352</c:v>
                </c:pt>
              </c:numCache>
            </c:numRef>
          </c:val>
          <c:smooth val="0"/>
          <c:extLst>
            <c:ext xmlns:c16="http://schemas.microsoft.com/office/drawing/2014/chart" uri="{C3380CC4-5D6E-409C-BE32-E72D297353CC}">
              <c16:uniqueId val="{00000007-FB5D-42A5-9ED3-BC770364BCDE}"/>
            </c:ext>
          </c:extLst>
        </c:ser>
        <c:ser>
          <c:idx val="8"/>
          <c:order val="7"/>
          <c:tx>
            <c:strRef>
              <c:f>'BIFUbC-biomass'!$A$9</c:f>
              <c:strCache>
                <c:ptCount val="1"/>
                <c:pt idx="0">
                  <c:v>pulp paper and printing 17T18</c:v>
                </c:pt>
              </c:strCache>
            </c:strRef>
          </c:tx>
          <c:spPr>
            <a:ln w="28575" cap="rnd">
              <a:solidFill>
                <a:schemeClr val="accent3">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'BIFUbC-biomass'!$B$9:$AF$9</c:f>
              <c:numCache>
                <c:formatCode>0.00E+00</c:formatCode>
                <c:ptCount val="31"/>
                <c:pt idx="0">
                  <c:v>109820678505181.97</c:v>
                </c:pt>
                <c:pt idx="1">
                  <c:v>114697503906061.81</c:v>
                </c:pt>
                <c:pt idx="2">
                  <c:v>119574329306941.63</c:v>
                </c:pt>
                <c:pt idx="3">
                  <c:v>124451154707821.44</c:v>
                </c:pt>
                <c:pt idx="4">
                  <c:v>129327980108701.27</c:v>
                </c:pt>
                <c:pt idx="5">
                  <c:v>134204805509581.09</c:v>
                </c:pt>
                <c:pt idx="6">
                  <c:v>137796515299790.52</c:v>
                </c:pt>
                <c:pt idx="7">
                  <c:v>141388225089999.94</c:v>
                </c:pt>
                <c:pt idx="8">
                  <c:v>144979934880208.22</c:v>
                </c:pt>
                <c:pt idx="9">
                  <c:v>148571644670417.63</c:v>
                </c:pt>
                <c:pt idx="10">
                  <c:v>152163354460625.28</c:v>
                </c:pt>
                <c:pt idx="11">
                  <c:v>155370823021820.59</c:v>
                </c:pt>
                <c:pt idx="12">
                  <c:v>158578291583014.19</c:v>
                </c:pt>
                <c:pt idx="13">
                  <c:v>161785760144208.91</c:v>
                </c:pt>
                <c:pt idx="14">
                  <c:v>164993228705402.5</c:v>
                </c:pt>
                <c:pt idx="15">
                  <c:v>168200697266596.06</c:v>
                </c:pt>
                <c:pt idx="16">
                  <c:v>171476125761690.47</c:v>
                </c:pt>
                <c:pt idx="17">
                  <c:v>174751554256784.88</c:v>
                </c:pt>
                <c:pt idx="18">
                  <c:v>178026982751878.13</c:v>
                </c:pt>
                <c:pt idx="19">
                  <c:v>181302411246972.5</c:v>
                </c:pt>
                <c:pt idx="20">
                  <c:v>184577839742065.19</c:v>
                </c:pt>
                <c:pt idx="21">
                  <c:v>187762654991959.44</c:v>
                </c:pt>
                <c:pt idx="22">
                  <c:v>191009251999944.69</c:v>
                </c:pt>
                <c:pt idx="23">
                  <c:v>194255849007929.91</c:v>
                </c:pt>
                <c:pt idx="24">
                  <c:v>197502446015914</c:v>
                </c:pt>
                <c:pt idx="25">
                  <c:v>200749043023899.25</c:v>
                </c:pt>
                <c:pt idx="26">
                  <c:v>203995640031884.5</c:v>
                </c:pt>
                <c:pt idx="27">
                  <c:v>207242237039868.59</c:v>
                </c:pt>
                <c:pt idx="28">
                  <c:v>210488834047853.81</c:v>
                </c:pt>
                <c:pt idx="29">
                  <c:v>213735431055839.06</c:v>
                </c:pt>
                <c:pt idx="30">
                  <c:v>216982028063823.13</c:v>
                </c:pt>
              </c:numCache>
            </c:numRef>
          </c:val>
          <c:smooth val="0"/>
          <c:extLst>
            <c:ext xmlns:c16="http://schemas.microsoft.com/office/drawing/2014/chart" uri="{C3380CC4-5D6E-409C-BE32-E72D297353CC}">
              <c16:uniqueId val="{00000008-FB5D-42A5-9ED3-BC770364BCDE}"/>
            </c:ext>
          </c:extLst>
        </c:ser>
        <c:ser>
          <c:idx val="9"/>
          <c:order val="8"/>
          <c:tx>
            <c:strRef>
              <c:f>'BIFUbC-biomass'!$A$10</c:f>
              <c:strCache>
                <c:ptCount val="1"/>
                <c:pt idx="0">
                  <c:v>refined petroleum and coke 19</c:v>
                </c:pt>
              </c:strCache>
            </c:strRef>
          </c:tx>
          <c:spPr>
            <a:ln w="28575" cap="rnd">
              <a:solidFill>
                <a:schemeClr val="accent4">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B5D-42A5-9ED3-BC770364BCDE}"/>
            </c:ext>
          </c:extLst>
        </c:ser>
        <c:ser>
          <c:idx val="10"/>
          <c:order val="9"/>
          <c:tx>
            <c:strRef>
              <c:f>'BIFUbC-biomass'!$A$11</c:f>
              <c:strCache>
                <c:ptCount val="1"/>
                <c:pt idx="0">
                  <c:v>chemicals 20</c:v>
                </c:pt>
              </c:strCache>
            </c:strRef>
          </c:tx>
          <c:spPr>
            <a:ln w="28575" cap="rnd">
              <a:solidFill>
                <a:schemeClr val="accent5">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'BIFUbC-biomass'!$B$11:$AF$11</c:f>
              <c:numCache>
                <c:formatCode>0.00E+00</c:formatCode>
                <c:ptCount val="31"/>
                <c:pt idx="0">
                  <c:v>2381679999819.4438</c:v>
                </c:pt>
                <c:pt idx="1">
                  <c:v>2523020148806.9585</c:v>
                </c:pt>
                <c:pt idx="2">
                  <c:v>2664360297794.4736</c:v>
                </c:pt>
                <c:pt idx="3">
                  <c:v>2805700446781.9888</c:v>
                </c:pt>
                <c:pt idx="4">
                  <c:v>2947040595769.5034</c:v>
                </c:pt>
                <c:pt idx="5">
                  <c:v>3088380744757.0186</c:v>
                </c:pt>
                <c:pt idx="6">
                  <c:v>3154962750862.8677</c:v>
                </c:pt>
                <c:pt idx="7">
                  <c:v>3221544756968.7407</c:v>
                </c:pt>
                <c:pt idx="8">
                  <c:v>3288126763074.6133</c:v>
                </c:pt>
                <c:pt idx="9">
                  <c:v>3354708769180.4863</c:v>
                </c:pt>
                <c:pt idx="10">
                  <c:v>3421290775286.3823</c:v>
                </c:pt>
                <c:pt idx="11">
                  <c:v>3480143681382.7627</c:v>
                </c:pt>
                <c:pt idx="12">
                  <c:v>3538996587479.1426</c:v>
                </c:pt>
                <c:pt idx="13">
                  <c:v>3597849493575.5215</c:v>
                </c:pt>
                <c:pt idx="14">
                  <c:v>3656702399671.9019</c:v>
                </c:pt>
                <c:pt idx="15">
                  <c:v>3715555305768.2813</c:v>
                </c:pt>
                <c:pt idx="16">
                  <c:v>3770962709450.7676</c:v>
                </c:pt>
                <c:pt idx="17">
                  <c:v>3826370113133.2764</c:v>
                </c:pt>
                <c:pt idx="18">
                  <c:v>3881777516815.7866</c:v>
                </c:pt>
                <c:pt idx="19">
                  <c:v>3937184920498.2954</c:v>
                </c:pt>
                <c:pt idx="20">
                  <c:v>3992592324180.8291</c:v>
                </c:pt>
                <c:pt idx="21">
                  <c:v>4052593731081.7925</c:v>
                </c:pt>
                <c:pt idx="22">
                  <c:v>4109462863061.1079</c:v>
                </c:pt>
                <c:pt idx="23">
                  <c:v>4166331995040.3989</c:v>
                </c:pt>
                <c:pt idx="24">
                  <c:v>4223201127019.6909</c:v>
                </c:pt>
                <c:pt idx="25">
                  <c:v>4280070258999.0059</c:v>
                </c:pt>
                <c:pt idx="26">
                  <c:v>4336939390978.2979</c:v>
                </c:pt>
                <c:pt idx="27">
                  <c:v>4393808522957.6123</c:v>
                </c:pt>
                <c:pt idx="28">
                  <c:v>4450677654936.9043</c:v>
                </c:pt>
                <c:pt idx="29">
                  <c:v>4507546786916.1953</c:v>
                </c:pt>
                <c:pt idx="30">
                  <c:v>4564415918895.5107</c:v>
                </c:pt>
              </c:numCache>
            </c:numRef>
          </c:val>
          <c:smooth val="0"/>
          <c:extLst>
            <c:ext xmlns:c16="http://schemas.microsoft.com/office/drawing/2014/chart" uri="{C3380CC4-5D6E-409C-BE32-E72D297353CC}">
              <c16:uniqueId val="{0000000A-FB5D-42A5-9ED3-BC770364BCDE}"/>
            </c:ext>
          </c:extLst>
        </c:ser>
        <c:ser>
          <c:idx val="11"/>
          <c:order val="10"/>
          <c:tx>
            <c:strRef>
              <c:f>'BIFUbC-biomass'!$A$12</c:f>
              <c:strCache>
                <c:ptCount val="1"/>
                <c:pt idx="0">
                  <c:v>rubber and plastic products 22</c:v>
                </c:pt>
              </c:strCache>
            </c:strRef>
          </c:tx>
          <c:spPr>
            <a:ln w="28575" cap="rnd">
              <a:solidFill>
                <a:schemeClr val="accent6">
                  <a:lumMod val="6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'BIFUbC-biomass'!$B$12:$AF$12</c:f>
              <c:numCache>
                <c:formatCode>0.00E+00</c:formatCode>
                <c:ptCount val="31"/>
                <c:pt idx="0">
                  <c:v>1932206855845.4614</c:v>
                </c:pt>
                <c:pt idx="1">
                  <c:v>2046873143886.0876</c:v>
                </c:pt>
                <c:pt idx="2">
                  <c:v>2161539431926.7141</c:v>
                </c:pt>
                <c:pt idx="3">
                  <c:v>2276205719967.3408</c:v>
                </c:pt>
                <c:pt idx="4">
                  <c:v>2390872008007.9673</c:v>
                </c:pt>
                <c:pt idx="5">
                  <c:v>2505538296048.5938</c:v>
                </c:pt>
                <c:pt idx="6">
                  <c:v>2559554876228.7271</c:v>
                </c:pt>
                <c:pt idx="7">
                  <c:v>2613571456408.8789</c:v>
                </c:pt>
                <c:pt idx="8">
                  <c:v>2667588036589.0313</c:v>
                </c:pt>
                <c:pt idx="9">
                  <c:v>2721604616769.1831</c:v>
                </c:pt>
                <c:pt idx="10">
                  <c:v>2775621196949.3545</c:v>
                </c:pt>
                <c:pt idx="11">
                  <c:v>2823367320968.7334</c:v>
                </c:pt>
                <c:pt idx="12">
                  <c:v>2871113444988.1128</c:v>
                </c:pt>
                <c:pt idx="13">
                  <c:v>2918859569007.4917</c:v>
                </c:pt>
                <c:pt idx="14">
                  <c:v>2966605693026.8711</c:v>
                </c:pt>
                <c:pt idx="15">
                  <c:v>3014351817046.2505</c:v>
                </c:pt>
                <c:pt idx="16">
                  <c:v>3059302677475.8687</c:v>
                </c:pt>
                <c:pt idx="17">
                  <c:v>3104253537905.5054</c:v>
                </c:pt>
                <c:pt idx="18">
                  <c:v>3149204398335.1426</c:v>
                </c:pt>
                <c:pt idx="19">
                  <c:v>3194155258764.7793</c:v>
                </c:pt>
                <c:pt idx="20">
                  <c:v>3239106119194.436</c:v>
                </c:pt>
                <c:pt idx="21">
                  <c:v>3287783997743.6973</c:v>
                </c:pt>
                <c:pt idx="22">
                  <c:v>3333920727575.0527</c:v>
                </c:pt>
                <c:pt idx="23">
                  <c:v>3380057457406.3896</c:v>
                </c:pt>
                <c:pt idx="24">
                  <c:v>3426194187237.7266</c:v>
                </c:pt>
                <c:pt idx="25">
                  <c:v>3472330917069.0825</c:v>
                </c:pt>
                <c:pt idx="26">
                  <c:v>3518467646900.4185</c:v>
                </c:pt>
                <c:pt idx="27">
                  <c:v>3564604376731.7744</c:v>
                </c:pt>
                <c:pt idx="28">
                  <c:v>3610741106563.1104</c:v>
                </c:pt>
                <c:pt idx="29">
                  <c:v>3656877836394.4473</c:v>
                </c:pt>
                <c:pt idx="30">
                  <c:v>3703014566225.8027</c:v>
                </c:pt>
              </c:numCache>
            </c:numRef>
          </c:val>
          <c:smooth val="0"/>
          <c:extLst>
            <c:ext xmlns:c16="http://schemas.microsoft.com/office/drawing/2014/chart" uri="{C3380CC4-5D6E-409C-BE32-E72D297353CC}">
              <c16:uniqueId val="{0000000B-FB5D-42A5-9ED3-BC770364BCDE}"/>
            </c:ext>
          </c:extLst>
        </c:ser>
        <c:ser>
          <c:idx val="12"/>
          <c:order val="11"/>
          <c:tx>
            <c:strRef>
              <c:f>'BIFUbC-biomass'!$A$13</c:f>
              <c:strCache>
                <c:ptCount val="1"/>
                <c:pt idx="0">
                  <c:v>glass and glass products 231</c:v>
                </c:pt>
              </c:strCache>
            </c:strRef>
          </c:tx>
          <c:spPr>
            <a:ln w="28575" cap="rnd">
              <a:solidFill>
                <a:schemeClr val="accent1">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'BIFUbC-biomass'!$B$13:$AF$13</c:f>
              <c:numCache>
                <c:formatCode>0.00E+00</c:formatCode>
                <c:ptCount val="31"/>
                <c:pt idx="0">
                  <c:v>221254323105.15973</c:v>
                </c:pt>
                <c:pt idx="1">
                  <c:v>229385037910.24857</c:v>
                </c:pt>
                <c:pt idx="2">
                  <c:v>237515752715.33734</c:v>
                </c:pt>
                <c:pt idx="3">
                  <c:v>245646467520.42621</c:v>
                </c:pt>
                <c:pt idx="4">
                  <c:v>253777182325.51505</c:v>
                </c:pt>
                <c:pt idx="5">
                  <c:v>261907897130.60391</c:v>
                </c:pt>
                <c:pt idx="6">
                  <c:v>264017169057.04706</c:v>
                </c:pt>
                <c:pt idx="7">
                  <c:v>266126440983.49014</c:v>
                </c:pt>
                <c:pt idx="8">
                  <c:v>268235712909.93323</c:v>
                </c:pt>
                <c:pt idx="9">
                  <c:v>270344984836.37631</c:v>
                </c:pt>
                <c:pt idx="10">
                  <c:v>272454256762.81937</c:v>
                </c:pt>
                <c:pt idx="11">
                  <c:v>273568589101.31766</c:v>
                </c:pt>
                <c:pt idx="12">
                  <c:v>274682921439.81589</c:v>
                </c:pt>
                <c:pt idx="13">
                  <c:v>275797253778.31415</c:v>
                </c:pt>
                <c:pt idx="14">
                  <c:v>276911586116.81238</c:v>
                </c:pt>
                <c:pt idx="15">
                  <c:v>278025918455.31061</c:v>
                </c:pt>
                <c:pt idx="16">
                  <c:v>278821870125.66644</c:v>
                </c:pt>
                <c:pt idx="17">
                  <c:v>279617821796.0224</c:v>
                </c:pt>
                <c:pt idx="18">
                  <c:v>280413773466.37823</c:v>
                </c:pt>
                <c:pt idx="19">
                  <c:v>281209725136.73413</c:v>
                </c:pt>
                <c:pt idx="20">
                  <c:v>282005676807.08997</c:v>
                </c:pt>
                <c:pt idx="21">
                  <c:v>283226136034.96918</c:v>
                </c:pt>
                <c:pt idx="22">
                  <c:v>284157158291.80951</c:v>
                </c:pt>
                <c:pt idx="23">
                  <c:v>285088180548.65009</c:v>
                </c:pt>
                <c:pt idx="24">
                  <c:v>286019202805.49066</c:v>
                </c:pt>
                <c:pt idx="25">
                  <c:v>286950225062.33124</c:v>
                </c:pt>
                <c:pt idx="26">
                  <c:v>287881247319.17157</c:v>
                </c:pt>
                <c:pt idx="27">
                  <c:v>288812269576.01215</c:v>
                </c:pt>
                <c:pt idx="28">
                  <c:v>289743291832.85266</c:v>
                </c:pt>
                <c:pt idx="29">
                  <c:v>290674314089.6933</c:v>
                </c:pt>
                <c:pt idx="30">
                  <c:v>291605336346.53387</c:v>
                </c:pt>
              </c:numCache>
            </c:numRef>
          </c:val>
          <c:smooth val="0"/>
          <c:extLst>
            <c:ext xmlns:c16="http://schemas.microsoft.com/office/drawing/2014/chart" uri="{C3380CC4-5D6E-409C-BE32-E72D297353CC}">
              <c16:uniqueId val="{0000000C-FB5D-42A5-9ED3-BC770364BCDE}"/>
            </c:ext>
          </c:extLst>
        </c:ser>
        <c:ser>
          <c:idx val="13"/>
          <c:order val="12"/>
          <c:tx>
            <c:strRef>
              <c:f>'BIFUbC-biomass'!$A$14</c:f>
              <c:strCache>
                <c:ptCount val="1"/>
                <c:pt idx="0">
                  <c:v>cement and other nonmetallic minerals 239</c:v>
                </c:pt>
              </c:strCache>
            </c:strRef>
          </c:tx>
          <c:spPr>
            <a:ln w="28575" cap="rnd">
              <a:solidFill>
                <a:schemeClr val="accent2">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'BIFUbC-biomass'!$B$14:$AF$14</c:f>
              <c:numCache>
                <c:formatCode>0.00E+00</c:formatCode>
                <c:ptCount val="31"/>
                <c:pt idx="0">
                  <c:v>127786792394630.08</c:v>
                </c:pt>
                <c:pt idx="1">
                  <c:v>133463043698263.47</c:v>
                </c:pt>
                <c:pt idx="2">
                  <c:v>139139295001896.86</c:v>
                </c:pt>
                <c:pt idx="3">
                  <c:v>144815546305530.25</c:v>
                </c:pt>
                <c:pt idx="4">
                  <c:v>150491797609163.63</c:v>
                </c:pt>
                <c:pt idx="5">
                  <c:v>156168048912797.03</c:v>
                </c:pt>
                <c:pt idx="6">
                  <c:v>160352190262214.19</c:v>
                </c:pt>
                <c:pt idx="7">
                  <c:v>164536331611631.31</c:v>
                </c:pt>
                <c:pt idx="8">
                  <c:v>168720472961047.09</c:v>
                </c:pt>
                <c:pt idx="9">
                  <c:v>172904614310464.22</c:v>
                </c:pt>
                <c:pt idx="10">
                  <c:v>177088755659879.38</c:v>
                </c:pt>
                <c:pt idx="11">
                  <c:v>180826004543104.5</c:v>
                </c:pt>
                <c:pt idx="12">
                  <c:v>184563253426327.63</c:v>
                </c:pt>
                <c:pt idx="13">
                  <c:v>188300502309552.13</c:v>
                </c:pt>
                <c:pt idx="14">
                  <c:v>192037751192775.25</c:v>
                </c:pt>
                <c:pt idx="15">
                  <c:v>195775000075998.38</c:v>
                </c:pt>
                <c:pt idx="16">
                  <c:v>199591757133538.13</c:v>
                </c:pt>
                <c:pt idx="17">
                  <c:v>203408514191077.88</c:v>
                </c:pt>
                <c:pt idx="18">
                  <c:v>207225271248616.25</c:v>
                </c:pt>
                <c:pt idx="19">
                  <c:v>211042028306155.97</c:v>
                </c:pt>
                <c:pt idx="20">
                  <c:v>214858785363693.69</c:v>
                </c:pt>
                <c:pt idx="21">
                  <c:v>218569531522145.72</c:v>
                </c:pt>
                <c:pt idx="22">
                  <c:v>222352557839066.66</c:v>
                </c:pt>
                <c:pt idx="23">
                  <c:v>226135584155987.53</c:v>
                </c:pt>
                <c:pt idx="24">
                  <c:v>229918610472907.09</c:v>
                </c:pt>
                <c:pt idx="25">
                  <c:v>233701636789827.97</c:v>
                </c:pt>
                <c:pt idx="26">
                  <c:v>237484663106748.88</c:v>
                </c:pt>
                <c:pt idx="27">
                  <c:v>241267689423668.41</c:v>
                </c:pt>
                <c:pt idx="28">
                  <c:v>245050715740589.31</c:v>
                </c:pt>
                <c:pt idx="29">
                  <c:v>248833742057510.22</c:v>
                </c:pt>
                <c:pt idx="30">
                  <c:v>252616768374429.78</c:v>
                </c:pt>
              </c:numCache>
            </c:numRef>
          </c:val>
          <c:smooth val="0"/>
          <c:extLst>
            <c:ext xmlns:c16="http://schemas.microsoft.com/office/drawing/2014/chart" uri="{C3380CC4-5D6E-409C-BE32-E72D297353CC}">
              <c16:uniqueId val="{0000000D-FB5D-42A5-9ED3-BC770364BCDE}"/>
            </c:ext>
          </c:extLst>
        </c:ser>
        <c:ser>
          <c:idx val="14"/>
          <c:order val="13"/>
          <c:tx>
            <c:strRef>
              <c:f>'BIFUbC-biomass'!$A$15</c:f>
              <c:strCache>
                <c:ptCount val="1"/>
                <c:pt idx="0">
                  <c:v>iron and steel 241</c:v>
                </c:pt>
              </c:strCache>
            </c:strRef>
          </c:tx>
          <c:spPr>
            <a:ln w="28575" cap="rnd">
              <a:solidFill>
                <a:schemeClr val="accent3">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'BIFUbC-biomass'!$B$15:$AF$15</c:f>
              <c:numCache>
                <c:formatCode>0.00E+00</c:formatCode>
                <c:ptCount val="31"/>
                <c:pt idx="0">
                  <c:v>2412731865907.3389</c:v>
                </c:pt>
                <c:pt idx="1">
                  <c:v>2372942540279.459</c:v>
                </c:pt>
                <c:pt idx="2">
                  <c:v>2333153214651.5786</c:v>
                </c:pt>
                <c:pt idx="3">
                  <c:v>2293363889023.6987</c:v>
                </c:pt>
                <c:pt idx="4">
                  <c:v>2253574563395.8184</c:v>
                </c:pt>
                <c:pt idx="5">
                  <c:v>2213785237767.938</c:v>
                </c:pt>
                <c:pt idx="6">
                  <c:v>2200291689652.019</c:v>
                </c:pt>
                <c:pt idx="7">
                  <c:v>2186798141536.1003</c:v>
                </c:pt>
                <c:pt idx="8">
                  <c:v>2173304593420.1814</c:v>
                </c:pt>
                <c:pt idx="9">
                  <c:v>2159811045304.2625</c:v>
                </c:pt>
                <c:pt idx="10">
                  <c:v>2146317497188.344</c:v>
                </c:pt>
                <c:pt idx="11">
                  <c:v>2140414069887.6292</c:v>
                </c:pt>
                <c:pt idx="12">
                  <c:v>2134510642586.9148</c:v>
                </c:pt>
                <c:pt idx="13">
                  <c:v>2128607215286.2002</c:v>
                </c:pt>
                <c:pt idx="14">
                  <c:v>2122703787985.4858</c:v>
                </c:pt>
                <c:pt idx="15">
                  <c:v>2116800360684.771</c:v>
                </c:pt>
                <c:pt idx="16">
                  <c:v>2113764312358.6895</c:v>
                </c:pt>
                <c:pt idx="17">
                  <c:v>2110728264032.6077</c:v>
                </c:pt>
                <c:pt idx="18">
                  <c:v>2107692215706.5276</c:v>
                </c:pt>
                <c:pt idx="19">
                  <c:v>2104656167380.4458</c:v>
                </c:pt>
                <c:pt idx="20">
                  <c:v>2101620119054.3625</c:v>
                </c:pt>
                <c:pt idx="21">
                  <c:v>2094760898762.1047</c:v>
                </c:pt>
                <c:pt idx="22">
                  <c:v>2090508386628.603</c:v>
                </c:pt>
                <c:pt idx="23">
                  <c:v>2086255874495.1011</c:v>
                </c:pt>
                <c:pt idx="24">
                  <c:v>2082003362361.5994</c:v>
                </c:pt>
                <c:pt idx="25">
                  <c:v>2077750850228.0989</c:v>
                </c:pt>
                <c:pt idx="26">
                  <c:v>2073498338094.5969</c:v>
                </c:pt>
                <c:pt idx="27">
                  <c:v>2069245825961.0952</c:v>
                </c:pt>
                <c:pt idx="28">
                  <c:v>2064993313827.5935</c:v>
                </c:pt>
                <c:pt idx="29">
                  <c:v>2060740801694.0916</c:v>
                </c:pt>
                <c:pt idx="30">
                  <c:v>2056488289560.5898</c:v>
                </c:pt>
              </c:numCache>
            </c:numRef>
          </c:val>
          <c:smooth val="0"/>
          <c:extLst>
            <c:ext xmlns:c16="http://schemas.microsoft.com/office/drawing/2014/chart" uri="{C3380CC4-5D6E-409C-BE32-E72D297353CC}">
              <c16:uniqueId val="{0000000E-FB5D-42A5-9ED3-BC770364BCDE}"/>
            </c:ext>
          </c:extLst>
        </c:ser>
        <c:ser>
          <c:idx val="15"/>
          <c:order val="14"/>
          <c:tx>
            <c:strRef>
              <c:f>'BIFUbC-biomass'!$A$16</c:f>
              <c:strCache>
                <c:ptCount val="1"/>
                <c:pt idx="0">
                  <c:v>other metals 242</c:v>
                </c:pt>
              </c:strCache>
            </c:strRef>
          </c:tx>
          <c:spPr>
            <a:ln w="28575" cap="rnd">
              <a:solidFill>
                <a:schemeClr val="accent4">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'BIFUbC-biomass'!$B$16:$AF$16</c:f>
              <c:numCache>
                <c:formatCode>0.00E+00</c:formatCode>
                <c:ptCount val="31"/>
                <c:pt idx="0">
                  <c:v>284649114674.38531</c:v>
                </c:pt>
                <c:pt idx="1">
                  <c:v>293754885581.26459</c:v>
                </c:pt>
                <c:pt idx="2">
                  <c:v>302860656488.14374</c:v>
                </c:pt>
                <c:pt idx="3">
                  <c:v>311966427395.02295</c:v>
                </c:pt>
                <c:pt idx="4">
                  <c:v>321072198301.90222</c:v>
                </c:pt>
                <c:pt idx="5">
                  <c:v>330177969208.78137</c:v>
                </c:pt>
                <c:pt idx="6">
                  <c:v>332689262319.44452</c:v>
                </c:pt>
                <c:pt idx="7">
                  <c:v>335200555430.10773</c:v>
                </c:pt>
                <c:pt idx="8">
                  <c:v>337711848540.77081</c:v>
                </c:pt>
                <c:pt idx="9">
                  <c:v>340223141651.43402</c:v>
                </c:pt>
                <c:pt idx="10">
                  <c:v>342734434762.09717</c:v>
                </c:pt>
                <c:pt idx="11">
                  <c:v>344789129125.36707</c:v>
                </c:pt>
                <c:pt idx="12">
                  <c:v>346843823488.6369</c:v>
                </c:pt>
                <c:pt idx="13">
                  <c:v>348898517851.9068</c:v>
                </c:pt>
                <c:pt idx="14">
                  <c:v>350953212215.17664</c:v>
                </c:pt>
                <c:pt idx="15">
                  <c:v>353007906578.44647</c:v>
                </c:pt>
                <c:pt idx="16">
                  <c:v>355233825471.98877</c:v>
                </c:pt>
                <c:pt idx="17">
                  <c:v>357459744365.53113</c:v>
                </c:pt>
                <c:pt idx="18">
                  <c:v>359685663259.07349</c:v>
                </c:pt>
                <c:pt idx="19">
                  <c:v>361911582152.61584</c:v>
                </c:pt>
                <c:pt idx="20">
                  <c:v>364137501046.1582</c:v>
                </c:pt>
                <c:pt idx="21">
                  <c:v>366135120566.00385</c:v>
                </c:pt>
                <c:pt idx="22">
                  <c:v>368288398749.73346</c:v>
                </c:pt>
                <c:pt idx="23">
                  <c:v>370441676933.46307</c:v>
                </c:pt>
                <c:pt idx="24">
                  <c:v>372594955117.19275</c:v>
                </c:pt>
                <c:pt idx="25">
                  <c:v>374748233300.9223</c:v>
                </c:pt>
                <c:pt idx="26">
                  <c:v>376901511484.65283</c:v>
                </c:pt>
                <c:pt idx="27">
                  <c:v>379054789668.38245</c:v>
                </c:pt>
                <c:pt idx="28">
                  <c:v>381208067852.11206</c:v>
                </c:pt>
                <c:pt idx="29">
                  <c:v>383361346035.84167</c:v>
                </c:pt>
                <c:pt idx="30">
                  <c:v>385514624219.57129</c:v>
                </c:pt>
              </c:numCache>
            </c:numRef>
          </c:val>
          <c:smooth val="0"/>
          <c:extLst>
            <c:ext xmlns:c16="http://schemas.microsoft.com/office/drawing/2014/chart" uri="{C3380CC4-5D6E-409C-BE32-E72D297353CC}">
              <c16:uniqueId val="{0000000F-FB5D-42A5-9ED3-BC770364BCDE}"/>
            </c:ext>
          </c:extLst>
        </c:ser>
        <c:ser>
          <c:idx val="16"/>
          <c:order val="15"/>
          <c:tx>
            <c:strRef>
              <c:f>'BIFUbC-biomass'!$A$17</c:f>
              <c:strCache>
                <c:ptCount val="1"/>
                <c:pt idx="0">
                  <c:v>metal products except machinery and vehicles 25</c:v>
                </c:pt>
              </c:strCache>
            </c:strRef>
          </c:tx>
          <c:spPr>
            <a:ln w="28575" cap="rnd">
              <a:solidFill>
                <a:schemeClr val="accent5">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'BIFUbC-biomass'!$B$17:$AF$17</c:f>
              <c:numCache>
                <c:formatCode>0.00E+00</c:formatCode>
                <c:ptCount val="31"/>
                <c:pt idx="0">
                  <c:v>556554797281.17102</c:v>
                </c:pt>
                <c:pt idx="1">
                  <c:v>574358683609.65723</c:v>
                </c:pt>
                <c:pt idx="2">
                  <c:v>592162569938.14319</c:v>
                </c:pt>
                <c:pt idx="3">
                  <c:v>609966456266.62927</c:v>
                </c:pt>
                <c:pt idx="4">
                  <c:v>627770342595.11523</c:v>
                </c:pt>
                <c:pt idx="5">
                  <c:v>645574228923.6012</c:v>
                </c:pt>
                <c:pt idx="6">
                  <c:v>650484387276.69348</c:v>
                </c:pt>
                <c:pt idx="7">
                  <c:v>655394545629.78564</c:v>
                </c:pt>
                <c:pt idx="8">
                  <c:v>660304703982.87793</c:v>
                </c:pt>
                <c:pt idx="9">
                  <c:v>665214862335.97009</c:v>
                </c:pt>
                <c:pt idx="10">
                  <c:v>670125020689.06238</c:v>
                </c:pt>
                <c:pt idx="11">
                  <c:v>674142422977.95593</c:v>
                </c:pt>
                <c:pt idx="12">
                  <c:v>678159825266.84961</c:v>
                </c:pt>
                <c:pt idx="13">
                  <c:v>682177227555.74329</c:v>
                </c:pt>
                <c:pt idx="14">
                  <c:v>686194629844.63684</c:v>
                </c:pt>
                <c:pt idx="15">
                  <c:v>690212032133.53052</c:v>
                </c:pt>
                <c:pt idx="16">
                  <c:v>694564217946.49854</c:v>
                </c:pt>
                <c:pt idx="17">
                  <c:v>698916403759.46655</c:v>
                </c:pt>
                <c:pt idx="18">
                  <c:v>703268589572.43469</c:v>
                </c:pt>
                <c:pt idx="19">
                  <c:v>707620775385.40283</c:v>
                </c:pt>
                <c:pt idx="20">
                  <c:v>711972961198.37085</c:v>
                </c:pt>
                <c:pt idx="21">
                  <c:v>715878768979.23975</c:v>
                </c:pt>
                <c:pt idx="22">
                  <c:v>720088925418.35779</c:v>
                </c:pt>
                <c:pt idx="23">
                  <c:v>724299081857.47583</c:v>
                </c:pt>
                <c:pt idx="24">
                  <c:v>728509238296.59375</c:v>
                </c:pt>
                <c:pt idx="25">
                  <c:v>732719394735.71179</c:v>
                </c:pt>
                <c:pt idx="26">
                  <c:v>736929551174.83154</c:v>
                </c:pt>
                <c:pt idx="27">
                  <c:v>741139707613.94946</c:v>
                </c:pt>
                <c:pt idx="28">
                  <c:v>745349864053.0675</c:v>
                </c:pt>
                <c:pt idx="29">
                  <c:v>749560020492.18542</c:v>
                </c:pt>
                <c:pt idx="30">
                  <c:v>753770176931.30359</c:v>
                </c:pt>
              </c:numCache>
            </c:numRef>
          </c:val>
          <c:smooth val="0"/>
          <c:extLst>
            <c:ext xmlns:c16="http://schemas.microsoft.com/office/drawing/2014/chart" uri="{C3380CC4-5D6E-409C-BE32-E72D297353CC}">
              <c16:uniqueId val="{00000010-FB5D-42A5-9ED3-BC770364BCDE}"/>
            </c:ext>
          </c:extLst>
        </c:ser>
        <c:ser>
          <c:idx val="17"/>
          <c:order val="16"/>
          <c:tx>
            <c:strRef>
              <c:f>'BIFUbC-biomass'!$A$18</c:f>
              <c:strCache>
                <c:ptCount val="1"/>
                <c:pt idx="0">
                  <c:v>computers and electronics 26</c:v>
                </c:pt>
              </c:strCache>
            </c:strRef>
          </c:tx>
          <c:spPr>
            <a:ln w="28575" cap="rnd">
              <a:solidFill>
                <a:schemeClr val="accent6">
                  <a:lumMod val="80000"/>
                  <a:lumOff val="2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'BIFUbC-biomass'!$B$18:$AF$18</c:f>
              <c:numCache>
                <c:formatCode>0.00E+00</c:formatCode>
                <c:ptCount val="31"/>
                <c:pt idx="0">
                  <c:v>4096661513953.4912</c:v>
                </c:pt>
                <c:pt idx="1">
                  <c:v>4282972864846.9824</c:v>
                </c:pt>
                <c:pt idx="2">
                  <c:v>4469284215740.4736</c:v>
                </c:pt>
                <c:pt idx="3">
                  <c:v>4655595566633.9658</c:v>
                </c:pt>
                <c:pt idx="4">
                  <c:v>4841906917527.457</c:v>
                </c:pt>
                <c:pt idx="5">
                  <c:v>5028218268420.9473</c:v>
                </c:pt>
                <c:pt idx="6">
                  <c:v>5119453270034.5918</c:v>
                </c:pt>
                <c:pt idx="7">
                  <c:v>5210688271648.2598</c:v>
                </c:pt>
                <c:pt idx="8">
                  <c:v>5301923273261.9268</c:v>
                </c:pt>
                <c:pt idx="9">
                  <c:v>5393158274875.5947</c:v>
                </c:pt>
                <c:pt idx="10">
                  <c:v>5484393276489.2852</c:v>
                </c:pt>
                <c:pt idx="11">
                  <c:v>5560562806041.6191</c:v>
                </c:pt>
                <c:pt idx="12">
                  <c:v>5636732335593.9531</c:v>
                </c:pt>
                <c:pt idx="13">
                  <c:v>5712901865146.2871</c:v>
                </c:pt>
                <c:pt idx="14">
                  <c:v>5789071394698.6201</c:v>
                </c:pt>
                <c:pt idx="15">
                  <c:v>5865240924250.9541</c:v>
                </c:pt>
                <c:pt idx="16">
                  <c:v>5943656238458.3926</c:v>
                </c:pt>
                <c:pt idx="17">
                  <c:v>6022071552665.832</c:v>
                </c:pt>
                <c:pt idx="18">
                  <c:v>6100486866873.2715</c:v>
                </c:pt>
                <c:pt idx="19">
                  <c:v>6178902181080.7119</c:v>
                </c:pt>
                <c:pt idx="20">
                  <c:v>6257317495288.1504</c:v>
                </c:pt>
                <c:pt idx="21">
                  <c:v>6332738429955.4492</c:v>
                </c:pt>
                <c:pt idx="22">
                  <c:v>6410200987036.4775</c:v>
                </c:pt>
                <c:pt idx="23">
                  <c:v>6487663544117.5303</c:v>
                </c:pt>
                <c:pt idx="24">
                  <c:v>6565126101198.5576</c:v>
                </c:pt>
                <c:pt idx="25">
                  <c:v>6642588658279.5879</c:v>
                </c:pt>
                <c:pt idx="26">
                  <c:v>6720051215360.6172</c:v>
                </c:pt>
                <c:pt idx="27">
                  <c:v>6797513772441.6436</c:v>
                </c:pt>
                <c:pt idx="28">
                  <c:v>6874976329522.6738</c:v>
                </c:pt>
                <c:pt idx="29">
                  <c:v>6952438886603.7031</c:v>
                </c:pt>
                <c:pt idx="30">
                  <c:v>7029901443684.7314</c:v>
                </c:pt>
              </c:numCache>
            </c:numRef>
          </c:val>
          <c:smooth val="0"/>
          <c:extLst>
            <c:ext xmlns:c16="http://schemas.microsoft.com/office/drawing/2014/chart" uri="{C3380CC4-5D6E-409C-BE32-E72D297353CC}">
              <c16:uniqueId val="{00000011-FB5D-42A5-9ED3-BC770364BCDE}"/>
            </c:ext>
          </c:extLst>
        </c:ser>
        <c:ser>
          <c:idx val="18"/>
          <c:order val="17"/>
          <c:tx>
            <c:strRef>
              <c:f>'BIFUbC-biomass'!$A$19</c:f>
              <c:strCache>
                <c:ptCount val="1"/>
                <c:pt idx="0">
                  <c:v>appliances and electrical equipment 27</c:v>
                </c:pt>
              </c:strCache>
            </c:strRef>
          </c:tx>
          <c:spPr>
            <a:ln w="28575" cap="rnd">
              <a:solidFill>
                <a:schemeClr val="accent1">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'BIFUbC-biomass'!$B$19:$AF$19</c:f>
              <c:numCache>
                <c:formatCode>0.00E+00</c:formatCode>
                <c:ptCount val="31"/>
                <c:pt idx="0">
                  <c:v>713392314436.32507</c:v>
                </c:pt>
                <c:pt idx="1">
                  <c:v>745836558454.76672</c:v>
                </c:pt>
                <c:pt idx="2">
                  <c:v>778280802473.2085</c:v>
                </c:pt>
                <c:pt idx="3">
                  <c:v>810725046491.65027</c:v>
                </c:pt>
                <c:pt idx="4">
                  <c:v>843169290510.09204</c:v>
                </c:pt>
                <c:pt idx="5">
                  <c:v>875613534528.53369</c:v>
                </c:pt>
                <c:pt idx="6">
                  <c:v>891501190547.2384</c:v>
                </c:pt>
                <c:pt idx="7">
                  <c:v>907388846565.94727</c:v>
                </c:pt>
                <c:pt idx="8">
                  <c:v>923276502584.65613</c:v>
                </c:pt>
                <c:pt idx="9">
                  <c:v>939164158603.36499</c:v>
                </c:pt>
                <c:pt idx="10">
                  <c:v>955051814622.078</c:v>
                </c:pt>
                <c:pt idx="11">
                  <c:v>968315970518.72314</c:v>
                </c:pt>
                <c:pt idx="12">
                  <c:v>981580126415.36816</c:v>
                </c:pt>
                <c:pt idx="13">
                  <c:v>994844282312.01343</c:v>
                </c:pt>
                <c:pt idx="14">
                  <c:v>1008108438208.6586</c:v>
                </c:pt>
                <c:pt idx="15">
                  <c:v>1021372594105.3037</c:v>
                </c:pt>
                <c:pt idx="16">
                  <c:v>1035027830765.4861</c:v>
                </c:pt>
                <c:pt idx="17">
                  <c:v>1048683067425.6688</c:v>
                </c:pt>
                <c:pt idx="18">
                  <c:v>1062338304085.8514</c:v>
                </c:pt>
                <c:pt idx="19">
                  <c:v>1075993540746.0341</c:v>
                </c:pt>
                <c:pt idx="20">
                  <c:v>1089648777406.2167</c:v>
                </c:pt>
                <c:pt idx="21">
                  <c:v>1102782573048.3491</c:v>
                </c:pt>
                <c:pt idx="22">
                  <c:v>1116271896657.3337</c:v>
                </c:pt>
                <c:pt idx="23">
                  <c:v>1129761220266.3223</c:v>
                </c:pt>
                <c:pt idx="24">
                  <c:v>1143250543875.3069</c:v>
                </c:pt>
                <c:pt idx="25">
                  <c:v>1156739867484.2915</c:v>
                </c:pt>
                <c:pt idx="26">
                  <c:v>1170229191093.2759</c:v>
                </c:pt>
                <c:pt idx="27">
                  <c:v>1183718514702.2605</c:v>
                </c:pt>
                <c:pt idx="28">
                  <c:v>1197207838311.2449</c:v>
                </c:pt>
                <c:pt idx="29">
                  <c:v>1210697161920.2295</c:v>
                </c:pt>
                <c:pt idx="30">
                  <c:v>1224186485529.2139</c:v>
                </c:pt>
              </c:numCache>
            </c:numRef>
          </c:val>
          <c:smooth val="0"/>
          <c:extLst>
            <c:ext xmlns:c16="http://schemas.microsoft.com/office/drawing/2014/chart" uri="{C3380CC4-5D6E-409C-BE32-E72D297353CC}">
              <c16:uniqueId val="{00000012-FB5D-42A5-9ED3-BC770364BCDE}"/>
            </c:ext>
          </c:extLst>
        </c:ser>
        <c:ser>
          <c:idx val="19"/>
          <c:order val="18"/>
          <c:tx>
            <c:strRef>
              <c:f>'BIFUbC-biomass'!$A$20</c:f>
              <c:strCache>
                <c:ptCount val="1"/>
                <c:pt idx="0">
                  <c:v>other machinery 28</c:v>
                </c:pt>
              </c:strCache>
            </c:strRef>
          </c:tx>
          <c:spPr>
            <a:ln w="28575" cap="rnd">
              <a:solidFill>
                <a:schemeClr val="accent2">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'BIFUbC-biomass'!$B$20:$AF$20</c:f>
              <c:numCache>
                <c:formatCode>0.00E+00</c:formatCode>
                <c:ptCount val="31"/>
                <c:pt idx="0">
                  <c:v>1113694127575.3503</c:v>
                </c:pt>
                <c:pt idx="1">
                  <c:v>1164343627585.0469</c:v>
                </c:pt>
                <c:pt idx="2">
                  <c:v>1214993127594.7437</c:v>
                </c:pt>
                <c:pt idx="3">
                  <c:v>1265642627604.4407</c:v>
                </c:pt>
                <c:pt idx="4">
                  <c:v>1316292127614.1372</c:v>
                </c:pt>
                <c:pt idx="5">
                  <c:v>1366941627623.834</c:v>
                </c:pt>
                <c:pt idx="6">
                  <c:v>1391744234619.8867</c:v>
                </c:pt>
                <c:pt idx="7">
                  <c:v>1416546841615.946</c:v>
                </c:pt>
                <c:pt idx="8">
                  <c:v>1441349448612.0051</c:v>
                </c:pt>
                <c:pt idx="9">
                  <c:v>1466152055608.0642</c:v>
                </c:pt>
                <c:pt idx="10">
                  <c:v>1490954662604.1299</c:v>
                </c:pt>
                <c:pt idx="11">
                  <c:v>1511661659624.4297</c:v>
                </c:pt>
                <c:pt idx="12">
                  <c:v>1532368656644.729</c:v>
                </c:pt>
                <c:pt idx="13">
                  <c:v>1553075653665.0288</c:v>
                </c:pt>
                <c:pt idx="14">
                  <c:v>1573782650685.3284</c:v>
                </c:pt>
                <c:pt idx="15">
                  <c:v>1594489647705.6279</c:v>
                </c:pt>
                <c:pt idx="16">
                  <c:v>1615807170436.5996</c:v>
                </c:pt>
                <c:pt idx="17">
                  <c:v>1637124693167.572</c:v>
                </c:pt>
                <c:pt idx="18">
                  <c:v>1658442215898.5437</c:v>
                </c:pt>
                <c:pt idx="19">
                  <c:v>1679759738629.5154</c:v>
                </c:pt>
                <c:pt idx="20">
                  <c:v>1701077261360.4873</c:v>
                </c:pt>
                <c:pt idx="21">
                  <c:v>1721580749810.563</c:v>
                </c:pt>
                <c:pt idx="22">
                  <c:v>1742639261633.9763</c:v>
                </c:pt>
                <c:pt idx="23">
                  <c:v>1763697773457.396</c:v>
                </c:pt>
                <c:pt idx="24">
                  <c:v>1784756285280.8093</c:v>
                </c:pt>
                <c:pt idx="25">
                  <c:v>1805814797104.2227</c:v>
                </c:pt>
                <c:pt idx="26">
                  <c:v>1826873308927.636</c:v>
                </c:pt>
                <c:pt idx="27">
                  <c:v>1847931820751.0496</c:v>
                </c:pt>
                <c:pt idx="28">
                  <c:v>1868990332574.4629</c:v>
                </c:pt>
                <c:pt idx="29">
                  <c:v>1890048844397.876</c:v>
                </c:pt>
                <c:pt idx="30">
                  <c:v>1911107356221.2893</c:v>
                </c:pt>
              </c:numCache>
            </c:numRef>
          </c:val>
          <c:smooth val="0"/>
          <c:extLst>
            <c:ext xmlns:c16="http://schemas.microsoft.com/office/drawing/2014/chart" uri="{C3380CC4-5D6E-409C-BE32-E72D297353CC}">
              <c16:uniqueId val="{00000013-FB5D-42A5-9ED3-BC770364BCDE}"/>
            </c:ext>
          </c:extLst>
        </c:ser>
        <c:ser>
          <c:idx val="20"/>
          <c:order val="19"/>
          <c:tx>
            <c:strRef>
              <c:f>'BIFUbC-biomass'!$A$21</c:f>
              <c:strCache>
                <c:ptCount val="1"/>
                <c:pt idx="0">
                  <c:v>road vehicles 29</c:v>
                </c:pt>
              </c:strCache>
            </c:strRef>
          </c:tx>
          <c:spPr>
            <a:ln w="28575" cap="rnd">
              <a:solidFill>
                <a:schemeClr val="accent3">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'BIFUbC-biomass'!$B$21:$AF$21</c:f>
              <c:numCache>
                <c:formatCode>0.00E+00</c:formatCode>
                <c:ptCount val="31"/>
                <c:pt idx="0">
                  <c:v>1162785961464.5642</c:v>
                </c:pt>
                <c:pt idx="1">
                  <c:v>1215668100382.4509</c:v>
                </c:pt>
                <c:pt idx="2">
                  <c:v>1268550239300.3384</c:v>
                </c:pt>
                <c:pt idx="3">
                  <c:v>1321432378218.2253</c:v>
                </c:pt>
                <c:pt idx="4">
                  <c:v>1374314517136.1123</c:v>
                </c:pt>
                <c:pt idx="5">
                  <c:v>1427196656053.9995</c:v>
                </c:pt>
                <c:pt idx="6">
                  <c:v>1453092566348.0776</c:v>
                </c:pt>
                <c:pt idx="7">
                  <c:v>1478988476642.1624</c:v>
                </c:pt>
                <c:pt idx="8">
                  <c:v>1504884386936.2473</c:v>
                </c:pt>
                <c:pt idx="9">
                  <c:v>1530780297230.3323</c:v>
                </c:pt>
                <c:pt idx="10">
                  <c:v>1556676207524.4236</c:v>
                </c:pt>
                <c:pt idx="11">
                  <c:v>1578295972631.4851</c:v>
                </c:pt>
                <c:pt idx="12">
                  <c:v>1599915737738.5469</c:v>
                </c:pt>
                <c:pt idx="13">
                  <c:v>1621535502845.6084</c:v>
                </c:pt>
                <c:pt idx="14">
                  <c:v>1643155267952.6699</c:v>
                </c:pt>
                <c:pt idx="15">
                  <c:v>1664775033059.7317</c:v>
                </c:pt>
                <c:pt idx="16">
                  <c:v>1687032235958.6477</c:v>
                </c:pt>
                <c:pt idx="17">
                  <c:v>1709289438857.5637</c:v>
                </c:pt>
                <c:pt idx="18">
                  <c:v>1731546641756.4797</c:v>
                </c:pt>
                <c:pt idx="19">
                  <c:v>1753803844655.396</c:v>
                </c:pt>
                <c:pt idx="20">
                  <c:v>1776061047554.3118</c:v>
                </c:pt>
                <c:pt idx="21">
                  <c:v>1797468333397.4219</c:v>
                </c:pt>
                <c:pt idx="22">
                  <c:v>1819455108142.2173</c:v>
                </c:pt>
                <c:pt idx="23">
                  <c:v>1841441882887.019</c:v>
                </c:pt>
                <c:pt idx="24">
                  <c:v>1863428657631.8147</c:v>
                </c:pt>
                <c:pt idx="25">
                  <c:v>1885415432376.6101</c:v>
                </c:pt>
                <c:pt idx="26">
                  <c:v>1907402207121.405</c:v>
                </c:pt>
                <c:pt idx="27">
                  <c:v>1929388981866.2007</c:v>
                </c:pt>
                <c:pt idx="28">
                  <c:v>1951375756610.9961</c:v>
                </c:pt>
                <c:pt idx="29">
                  <c:v>1973362531355.7913</c:v>
                </c:pt>
                <c:pt idx="30">
                  <c:v>1995349306100.5869</c:v>
                </c:pt>
              </c:numCache>
            </c:numRef>
          </c:val>
          <c:smooth val="0"/>
          <c:extLst>
            <c:ext xmlns:c16="http://schemas.microsoft.com/office/drawing/2014/chart" uri="{C3380CC4-5D6E-409C-BE32-E72D297353CC}">
              <c16:uniqueId val="{00000014-FB5D-42A5-9ED3-BC770364BCDE}"/>
            </c:ext>
          </c:extLst>
        </c:ser>
        <c:ser>
          <c:idx val="21"/>
          <c:order val="20"/>
          <c:tx>
            <c:strRef>
              <c:f>'BIFUbC-biomass'!$A$22</c:f>
              <c:strCache>
                <c:ptCount val="1"/>
                <c:pt idx="0">
                  <c:v>nonroad vehicles 30</c:v>
                </c:pt>
              </c:strCache>
            </c:strRef>
          </c:tx>
          <c:spPr>
            <a:ln w="28575" cap="rnd">
              <a:solidFill>
                <a:schemeClr val="accent4">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'BIFUbC-biomass'!$B$22:$AF$22</c:f>
              <c:numCache>
                <c:formatCode>0.00E+00</c:formatCode>
                <c:ptCount val="31"/>
                <c:pt idx="0">
                  <c:v>297767038696.04236</c:v>
                </c:pt>
                <c:pt idx="1">
                  <c:v>311309133653.62054</c:v>
                </c:pt>
                <c:pt idx="2">
                  <c:v>324851228611.19867</c:v>
                </c:pt>
                <c:pt idx="3">
                  <c:v>338393323568.77686</c:v>
                </c:pt>
                <c:pt idx="4">
                  <c:v>351935418526.35498</c:v>
                </c:pt>
                <c:pt idx="5">
                  <c:v>365477513483.93323</c:v>
                </c:pt>
                <c:pt idx="6">
                  <c:v>372108956224.17224</c:v>
                </c:pt>
                <c:pt idx="7">
                  <c:v>378740398964.4129</c:v>
                </c:pt>
                <c:pt idx="8">
                  <c:v>385371841704.65356</c:v>
                </c:pt>
                <c:pt idx="9">
                  <c:v>392003284444.89441</c:v>
                </c:pt>
                <c:pt idx="10">
                  <c:v>398634727185.13684</c:v>
                </c:pt>
                <c:pt idx="11">
                  <c:v>404171131688.27106</c:v>
                </c:pt>
                <c:pt idx="12">
                  <c:v>409707536191.4054</c:v>
                </c:pt>
                <c:pt idx="13">
                  <c:v>415243940694.53967</c:v>
                </c:pt>
                <c:pt idx="14">
                  <c:v>420780345197.67401</c:v>
                </c:pt>
                <c:pt idx="15">
                  <c:v>426316749700.80823</c:v>
                </c:pt>
                <c:pt idx="16">
                  <c:v>432016389717.54852</c:v>
                </c:pt>
                <c:pt idx="17">
                  <c:v>437716029734.28876</c:v>
                </c:pt>
                <c:pt idx="18">
                  <c:v>443415669751.02899</c:v>
                </c:pt>
                <c:pt idx="19">
                  <c:v>449115309767.76917</c:v>
                </c:pt>
                <c:pt idx="20">
                  <c:v>454814949784.5094</c:v>
                </c:pt>
                <c:pt idx="21">
                  <c:v>460296942449.77502</c:v>
                </c:pt>
                <c:pt idx="22">
                  <c:v>465927331036.50043</c:v>
                </c:pt>
                <c:pt idx="23">
                  <c:v>471557719623.2276</c:v>
                </c:pt>
                <c:pt idx="24">
                  <c:v>477188108209.95313</c:v>
                </c:pt>
                <c:pt idx="25">
                  <c:v>482818496796.67853</c:v>
                </c:pt>
                <c:pt idx="26">
                  <c:v>488448885383.40399</c:v>
                </c:pt>
                <c:pt idx="27">
                  <c:v>494079273970.12946</c:v>
                </c:pt>
                <c:pt idx="28">
                  <c:v>499709662556.8548</c:v>
                </c:pt>
                <c:pt idx="29">
                  <c:v>505340051143.58026</c:v>
                </c:pt>
                <c:pt idx="30">
                  <c:v>510970439730.30566</c:v>
                </c:pt>
              </c:numCache>
            </c:numRef>
          </c:val>
          <c:smooth val="0"/>
          <c:extLst>
            <c:ext xmlns:c16="http://schemas.microsoft.com/office/drawing/2014/chart" uri="{C3380CC4-5D6E-409C-BE32-E72D297353CC}">
              <c16:uniqueId val="{00000015-FB5D-42A5-9ED3-BC770364BCDE}"/>
            </c:ext>
          </c:extLst>
        </c:ser>
        <c:ser>
          <c:idx val="22"/>
          <c:order val="21"/>
          <c:tx>
            <c:strRef>
              <c:f>'BIFUbC-biomass'!$A$23</c:f>
              <c:strCache>
                <c:ptCount val="1"/>
                <c:pt idx="0">
                  <c:v>other manufacturing 31T33</c:v>
                </c:pt>
              </c:strCache>
            </c:strRef>
          </c:tx>
          <c:spPr>
            <a:ln w="28575" cap="rnd">
              <a:solidFill>
                <a:schemeClr val="accent5">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'BIFUbC-biomass'!$B$23:$AF$23</c:f>
              <c:numCache>
                <c:formatCode>0.00E+00</c:formatCode>
                <c:ptCount val="31"/>
                <c:pt idx="0">
                  <c:v>68807414270755.391</c:v>
                </c:pt>
                <c:pt idx="1">
                  <c:v>71863896017500.969</c:v>
                </c:pt>
                <c:pt idx="2">
                  <c:v>74920377764246.531</c:v>
                </c:pt>
                <c:pt idx="3">
                  <c:v>77976859510992.109</c:v>
                </c:pt>
                <c:pt idx="4">
                  <c:v>81033341257737.688</c:v>
                </c:pt>
                <c:pt idx="5">
                  <c:v>84089823004483.266</c:v>
                </c:pt>
                <c:pt idx="6">
                  <c:v>86343026662855.625</c:v>
                </c:pt>
                <c:pt idx="7">
                  <c:v>88596230321227.969</c:v>
                </c:pt>
                <c:pt idx="8">
                  <c:v>90849433979599.578</c:v>
                </c:pt>
                <c:pt idx="9">
                  <c:v>93102637637971.938</c:v>
                </c:pt>
                <c:pt idx="10">
                  <c:v>95355841296343.203</c:v>
                </c:pt>
                <c:pt idx="11">
                  <c:v>97368423569589.031</c:v>
                </c:pt>
                <c:pt idx="12">
                  <c:v>99381005842833.766</c:v>
                </c:pt>
                <c:pt idx="13">
                  <c:v>101393588116079.23</c:v>
                </c:pt>
                <c:pt idx="14">
                  <c:v>103406170389323.98</c:v>
                </c:pt>
                <c:pt idx="15">
                  <c:v>105418752662568.72</c:v>
                </c:pt>
                <c:pt idx="16">
                  <c:v>107474167150135.19</c:v>
                </c:pt>
                <c:pt idx="17">
                  <c:v>109529581637701.64</c:v>
                </c:pt>
                <c:pt idx="18">
                  <c:v>111584996125267.38</c:v>
                </c:pt>
                <c:pt idx="19">
                  <c:v>113640410612833.84</c:v>
                </c:pt>
                <c:pt idx="20">
                  <c:v>115695825100399.22</c:v>
                </c:pt>
                <c:pt idx="21">
                  <c:v>117694129968870.66</c:v>
                </c:pt>
                <c:pt idx="22">
                  <c:v>119731373213997.78</c:v>
                </c:pt>
                <c:pt idx="23">
                  <c:v>121768616459124.91</c:v>
                </c:pt>
                <c:pt idx="24">
                  <c:v>123805859704251.3</c:v>
                </c:pt>
                <c:pt idx="25">
                  <c:v>125843102949378.42</c:v>
                </c:pt>
                <c:pt idx="26">
                  <c:v>127880346194505.53</c:v>
                </c:pt>
                <c:pt idx="27">
                  <c:v>129917589439631.94</c:v>
                </c:pt>
                <c:pt idx="28">
                  <c:v>131954832684759.05</c:v>
                </c:pt>
                <c:pt idx="29">
                  <c:v>133992075929886.17</c:v>
                </c:pt>
                <c:pt idx="30">
                  <c:v>136029319175012.56</c:v>
                </c:pt>
              </c:numCache>
            </c:numRef>
          </c:val>
          <c:smooth val="0"/>
          <c:extLst>
            <c:ext xmlns:c16="http://schemas.microsoft.com/office/drawing/2014/chart" uri="{C3380CC4-5D6E-409C-BE32-E72D297353CC}">
              <c16:uniqueId val="{00000016-FB5D-42A5-9ED3-BC770364BCDE}"/>
            </c:ext>
          </c:extLst>
        </c:ser>
        <c:ser>
          <c:idx val="23"/>
          <c:order val="22"/>
          <c:tx>
            <c:strRef>
              <c:f>'BIFUbC-biomass'!$A$24</c:f>
              <c:strCache>
                <c:ptCount val="1"/>
                <c:pt idx="0">
                  <c:v>energy pipelines and gas processing 352T353</c:v>
                </c:pt>
              </c:strCache>
            </c:strRef>
          </c:tx>
          <c:spPr>
            <a:ln w="28575" cap="rnd">
              <a:solidFill>
                <a:schemeClr val="accent6">
                  <a:lumMod val="8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FB5D-42A5-9ED3-BC770364BCDE}"/>
            </c:ext>
          </c:extLst>
        </c:ser>
        <c:ser>
          <c:idx val="24"/>
          <c:order val="23"/>
          <c:tx>
            <c:strRef>
              <c:f>'BIFUbC-biomass'!$A$25</c:f>
              <c:strCache>
                <c:ptCount val="1"/>
                <c:pt idx="0">
                  <c:v>water and waste 36T39</c:v>
                </c:pt>
              </c:strCache>
            </c:strRef>
          </c:tx>
          <c:spPr>
            <a:ln w="28575" cap="rnd">
              <a:solidFill>
                <a:schemeClr val="accent1">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'BIFUbC-biomass'!$B$25:$AF$25</c:f>
              <c:numCache>
                <c:formatCode>0.00E+00</c:formatCode>
                <c:ptCount val="31"/>
                <c:pt idx="0">
                  <c:v>111825069562.98364</c:v>
                </c:pt>
                <c:pt idx="1">
                  <c:v>111936894632.54662</c:v>
                </c:pt>
                <c:pt idx="2">
                  <c:v>112048831527.17915</c:v>
                </c:pt>
                <c:pt idx="3">
                  <c:v>112160880358.70633</c:v>
                </c:pt>
                <c:pt idx="4">
                  <c:v>112273041239.06503</c:v>
                </c:pt>
                <c:pt idx="5">
                  <c:v>112385314280.30406</c:v>
                </c:pt>
                <c:pt idx="6">
                  <c:v>112497699594.58435</c:v>
                </c:pt>
                <c:pt idx="7">
                  <c:v>112610197294.17896</c:v>
                </c:pt>
                <c:pt idx="8">
                  <c:v>112722807491.47311</c:v>
                </c:pt>
                <c:pt idx="9">
                  <c:v>112835530298.96457</c:v>
                </c:pt>
                <c:pt idx="10">
                  <c:v>112948365829.2635</c:v>
                </c:pt>
                <c:pt idx="11">
                  <c:v>113061314195.09277</c:v>
                </c:pt>
                <c:pt idx="12">
                  <c:v>113174375509.28786</c:v>
                </c:pt>
                <c:pt idx="13">
                  <c:v>113287549884.7971</c:v>
                </c:pt>
                <c:pt idx="14">
                  <c:v>113400837434.68192</c:v>
                </c:pt>
                <c:pt idx="15">
                  <c:v>113514238272.11658</c:v>
                </c:pt>
                <c:pt idx="16">
                  <c:v>113627752510.38867</c:v>
                </c:pt>
                <c:pt idx="17">
                  <c:v>113741380262.89905</c:v>
                </c:pt>
                <c:pt idx="18">
                  <c:v>113855121643.16193</c:v>
                </c:pt>
                <c:pt idx="19">
                  <c:v>113968976764.80508</c:v>
                </c:pt>
                <c:pt idx="20">
                  <c:v>114082945741.56987</c:v>
                </c:pt>
                <c:pt idx="21">
                  <c:v>113512531012.86203</c:v>
                </c:pt>
                <c:pt idx="22">
                  <c:v>112944968357.7977</c:v>
                </c:pt>
                <c:pt idx="23">
                  <c:v>112380243516.00873</c:v>
                </c:pt>
                <c:pt idx="24">
                  <c:v>111818342298.42868</c:v>
                </c:pt>
                <c:pt idx="25">
                  <c:v>111259250586.93652</c:v>
                </c:pt>
                <c:pt idx="26">
                  <c:v>110702954334.00185</c:v>
                </c:pt>
                <c:pt idx="27">
                  <c:v>110149439562.33183</c:v>
                </c:pt>
                <c:pt idx="28">
                  <c:v>109598692364.52019</c:v>
                </c:pt>
                <c:pt idx="29">
                  <c:v>109050698902.69757</c:v>
                </c:pt>
                <c:pt idx="30">
                  <c:v>108505445408.18408</c:v>
                </c:pt>
              </c:numCache>
            </c:numRef>
          </c:val>
          <c:smooth val="0"/>
          <c:extLst>
            <c:ext xmlns:c16="http://schemas.microsoft.com/office/drawing/2014/chart" uri="{C3380CC4-5D6E-409C-BE32-E72D297353CC}">
              <c16:uniqueId val="{00000018-FB5D-42A5-9ED3-BC770364BCDE}"/>
            </c:ext>
          </c:extLst>
        </c:ser>
        <c:ser>
          <c:idx val="25"/>
          <c:order val="24"/>
          <c:tx>
            <c:strRef>
              <c:f>'BIFUbC-biomass'!$A$26</c:f>
              <c:strCache>
                <c:ptCount val="1"/>
                <c:pt idx="0">
                  <c:v>construction 41T43</c:v>
                </c:pt>
              </c:strCache>
            </c:strRef>
          </c:tx>
          <c:spPr>
            <a:ln w="28575" cap="rnd">
              <a:solidFill>
                <a:schemeClr val="accent2">
                  <a:lumMod val="60000"/>
                  <a:lumOff val="40000"/>
                </a:schemeClr>
              </a:solidFill>
              <a:round/>
            </a:ln>
            <a:effectLst/>
          </c:spPr>
          <c:marker>
            <c:symbol val="none"/>
          </c:marker>
          <c:cat>
            <c:numRef>
              <c:f>'BIFUbC-biomass'!$B$1:$AF$1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'BIFUbC-biomass'!$B$26:$AF$26</c:f>
              <c:numCache>
                <c:formatCode>0.00E+00</c:formatCode>
                <c:ptCount val="31"/>
                <c:pt idx="0">
                  <c:v>6088367107930.127</c:v>
                </c:pt>
                <c:pt idx="1">
                  <c:v>6359010285623.7939</c:v>
                </c:pt>
                <c:pt idx="2">
                  <c:v>6629653463317.4609</c:v>
                </c:pt>
                <c:pt idx="3">
                  <c:v>6900296641011.126</c:v>
                </c:pt>
                <c:pt idx="4">
                  <c:v>7170939818704.793</c:v>
                </c:pt>
                <c:pt idx="5">
                  <c:v>7441582996398.4609</c:v>
                </c:pt>
                <c:pt idx="6">
                  <c:v>7641539536204.5957</c:v>
                </c:pt>
                <c:pt idx="7">
                  <c:v>7841496076010.7295</c:v>
                </c:pt>
                <c:pt idx="8">
                  <c:v>8041452615816.7998</c:v>
                </c:pt>
                <c:pt idx="9">
                  <c:v>8241409155622.9346</c:v>
                </c:pt>
                <c:pt idx="10">
                  <c:v>8441365695428.9717</c:v>
                </c:pt>
                <c:pt idx="11">
                  <c:v>8620056189934.8896</c:v>
                </c:pt>
                <c:pt idx="12">
                  <c:v>8798746684440.709</c:v>
                </c:pt>
                <c:pt idx="13">
                  <c:v>8977437178946.5938</c:v>
                </c:pt>
                <c:pt idx="14">
                  <c:v>9156127673452.416</c:v>
                </c:pt>
                <c:pt idx="15">
                  <c:v>9334818167958.2344</c:v>
                </c:pt>
                <c:pt idx="16">
                  <c:v>9517350469589.543</c:v>
                </c:pt>
                <c:pt idx="17">
                  <c:v>9699882771220.8516</c:v>
                </c:pt>
                <c:pt idx="18">
                  <c:v>9882415072852.0938</c:v>
                </c:pt>
                <c:pt idx="19">
                  <c:v>10064947374483.402</c:v>
                </c:pt>
                <c:pt idx="20">
                  <c:v>10247479676114.613</c:v>
                </c:pt>
                <c:pt idx="21">
                  <c:v>10424889568245.326</c:v>
                </c:pt>
                <c:pt idx="22">
                  <c:v>10605792012308.262</c:v>
                </c:pt>
                <c:pt idx="23">
                  <c:v>10786694456371.197</c:v>
                </c:pt>
                <c:pt idx="24">
                  <c:v>10967596900434.066</c:v>
                </c:pt>
                <c:pt idx="25">
                  <c:v>11148499344497.002</c:v>
                </c:pt>
                <c:pt idx="26">
                  <c:v>11329401788559.938</c:v>
                </c:pt>
                <c:pt idx="27">
                  <c:v>11510304232622.807</c:v>
                </c:pt>
                <c:pt idx="28">
                  <c:v>11691206676685.742</c:v>
                </c:pt>
                <c:pt idx="29">
                  <c:v>11872109120748.676</c:v>
                </c:pt>
                <c:pt idx="30">
                  <c:v>12053011564811.549</c:v>
                </c:pt>
              </c:numCache>
            </c:numRef>
          </c:val>
          <c:smooth val="0"/>
          <c:extLst>
            <c:ext xmlns:c16="http://schemas.microsoft.com/office/drawing/2014/chart" uri="{C3380CC4-5D6E-409C-BE32-E72D297353CC}">
              <c16:uniqueId val="{00000019-FB5D-42A5-9ED3-BC770364BCD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2"/>
          <c:order val="0"/>
          <c:tx>
            <c:strRef>
              <c:f>'BIFUbC-heat'!$A$2</c:f>
              <c:strCache>
                <c:ptCount val="1"/>
                <c:pt idx="0">
                  <c:v>agriculture and forestry 01T03</c:v>
                </c:pt>
              </c:strCache>
            </c:strRef>
          </c:tx>
          <c:spPr>
            <a:ln w="28575" cap="rnd">
              <a:solidFill>
                <a:schemeClr val="accent3"/>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'BIFUbC-heat'!$B$2:$AF$2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1-A053-47B7-AD7F-3541BC3D0595}"/>
            </c:ext>
          </c:extLst>
        </c:ser>
        <c:ser>
          <c:idx val="3"/>
          <c:order val="1"/>
          <c:tx>
            <c:strRef>
              <c:f>'BIFUbC-heat'!$A$3</c:f>
              <c:strCache>
                <c:ptCount val="1"/>
                <c:pt idx="0">
                  <c:v>coal mining 05</c:v>
                </c:pt>
              </c:strCache>
            </c:strRef>
          </c:tx>
          <c:spPr>
            <a:ln w="28575" cap="rnd">
              <a:solidFill>
                <a:schemeClr val="accent4"/>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A053-47B7-AD7F-3541BC3D0595}"/>
            </c:ext>
          </c:extLst>
        </c:ser>
        <c:ser>
          <c:idx val="4"/>
          <c:order val="2"/>
          <c:tx>
            <c:strRef>
              <c:f>'BIFUbC-heat'!$A$4</c:f>
              <c:strCache>
                <c:ptCount val="1"/>
                <c:pt idx="0">
                  <c:v>oil and gas extraction 06</c:v>
                </c:pt>
              </c:strCache>
            </c:strRef>
          </c:tx>
          <c:spPr>
            <a:ln w="28575" cap="rnd">
              <a:solidFill>
                <a:schemeClr val="accent5"/>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053-47B7-AD7F-3541BC3D0595}"/>
            </c:ext>
          </c:extLst>
        </c:ser>
        <c:ser>
          <c:idx val="5"/>
          <c:order val="3"/>
          <c:tx>
            <c:strRef>
              <c:f>'BIFUbC-heat'!$A$5</c:f>
              <c:strCache>
                <c:ptCount val="1"/>
                <c:pt idx="0">
                  <c:v>other mining and quarrying 07T08</c:v>
                </c:pt>
              </c:strCache>
            </c:strRef>
          </c:tx>
          <c:spPr>
            <a:ln w="28575" cap="rnd">
              <a:solidFill>
                <a:schemeClr val="accent6"/>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'BIFUbC-heat'!$B$5:$AF$5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4-A053-47B7-AD7F-3541BC3D0595}"/>
            </c:ext>
          </c:extLst>
        </c:ser>
        <c:ser>
          <c:idx val="6"/>
          <c:order val="4"/>
          <c:tx>
            <c:strRef>
              <c:f>'BIFUbC-heat'!$A$6</c:f>
              <c:strCache>
                <c:ptCount val="1"/>
                <c:pt idx="0">
                  <c:v>food beverage and tobacco 10T12</c:v>
                </c:pt>
              </c:strCache>
            </c:strRef>
          </c:tx>
          <c:spPr>
            <a:ln w="28575" cap="rnd">
              <a:solidFill>
                <a:schemeClr val="accent1">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'BIFUbC-heat'!$B$6:$AF$6</c:f>
              <c:numCache>
                <c:formatCode>0.00E+00</c:formatCode>
                <c:ptCount val="31"/>
                <c:pt idx="0">
                  <c:v>136.05075463216477</c:v>
                </c:pt>
                <c:pt idx="1">
                  <c:v>138.14423449672361</c:v>
                </c:pt>
                <c:pt idx="2">
                  <c:v>140.26992776542832</c:v>
                </c:pt>
                <c:pt idx="3">
                  <c:v>142.42833012176942</c:v>
                </c:pt>
                <c:pt idx="4">
                  <c:v>144.6199448765631</c:v>
                </c:pt>
                <c:pt idx="5">
                  <c:v>146.84528308531654</c:v>
                </c:pt>
                <c:pt idx="6">
                  <c:v>149.10486366739937</c:v>
                </c:pt>
                <c:pt idx="7">
                  <c:v>151.39921352704872</c:v>
                </c:pt>
                <c:pt idx="8">
                  <c:v>153.72886767623629</c:v>
                </c:pt>
                <c:pt idx="9">
                  <c:v>156.09436935942614</c:v>
                </c:pt>
                <c:pt idx="10">
                  <c:v>158.49627018025197</c:v>
                </c:pt>
                <c:pt idx="11">
                  <c:v>160.9351302301439</c:v>
                </c:pt>
                <c:pt idx="12">
                  <c:v>163.4115182189343</c:v>
                </c:pt>
                <c:pt idx="13">
                  <c:v>165.92601160747338</c:v>
                </c:pt>
                <c:pt idx="14">
                  <c:v>168.47919674228544</c:v>
                </c:pt>
                <c:pt idx="15">
                  <c:v>171.07166899229705</c:v>
                </c:pt>
                <c:pt idx="16">
                  <c:v>173.70403288766923</c:v>
                </c:pt>
                <c:pt idx="17">
                  <c:v>176.37690226076592</c:v>
                </c:pt>
                <c:pt idx="18">
                  <c:v>179.09090038929142</c:v>
                </c:pt>
                <c:pt idx="19">
                  <c:v>181.84666014163062</c:v>
                </c:pt>
                <c:pt idx="20">
                  <c:v>184.64482412442544</c:v>
                </c:pt>
                <c:pt idx="21">
                  <c:v>187.48604483242221</c:v>
                </c:pt>
                <c:pt idx="22">
                  <c:v>190.3709848006248</c:v>
                </c:pt>
                <c:pt idx="23">
                  <c:v>193.30031675878894</c:v>
                </c:pt>
                <c:pt idx="24">
                  <c:v>196.27472378829395</c:v>
                </c:pt>
                <c:pt idx="25">
                  <c:v>199.29489948142827</c:v>
                </c:pt>
                <c:pt idx="26">
                  <c:v>202.3615481031259</c:v>
                </c:pt>
                <c:pt idx="27">
                  <c:v>205.47538475519175</c:v>
                </c:pt>
                <c:pt idx="28">
                  <c:v>208.63713554305383</c:v>
                </c:pt>
                <c:pt idx="29">
                  <c:v>211.84753774508144</c:v>
                </c:pt>
                <c:pt idx="30">
                  <c:v>215.10733998450871</c:v>
                </c:pt>
              </c:numCache>
            </c:numRef>
          </c:val>
          <c:smooth val="0"/>
          <c:extLst>
            <c:ext xmlns:c16="http://schemas.microsoft.com/office/drawing/2014/chart" uri="{C3380CC4-5D6E-409C-BE32-E72D297353CC}">
              <c16:uniqueId val="{00000005-A053-47B7-AD7F-3541BC3D0595}"/>
            </c:ext>
          </c:extLst>
        </c:ser>
        <c:ser>
          <c:idx val="7"/>
          <c:order val="5"/>
          <c:tx>
            <c:strRef>
              <c:f>'BIFUbC-heat'!$A$7</c:f>
              <c:strCache>
                <c:ptCount val="1"/>
                <c:pt idx="0">
                  <c:v>textiles apparel and leather 13T15</c:v>
                </c:pt>
              </c:strCache>
            </c:strRef>
          </c:tx>
          <c:spPr>
            <a:ln w="28575" cap="rnd">
              <a:solidFill>
                <a:schemeClr val="accent2">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'BIFUbC-heat'!$B$7:$AF$7</c:f>
              <c:numCache>
                <c:formatCode>0.00E+00</c:formatCode>
                <c:ptCount val="31"/>
                <c:pt idx="0">
                  <c:v>256.94075862500199</c:v>
                </c:pt>
                <c:pt idx="1">
                  <c:v>260.89443242872488</c:v>
                </c:pt>
                <c:pt idx="2">
                  <c:v>264.90894335548694</c:v>
                </c:pt>
                <c:pt idx="3">
                  <c:v>268.98522753601702</c:v>
                </c:pt>
                <c:pt idx="4">
                  <c:v>273.12423550574795</c:v>
                </c:pt>
                <c:pt idx="5">
                  <c:v>277.32693242646855</c:v>
                </c:pt>
                <c:pt idx="6">
                  <c:v>281.59429831138681</c:v>
                </c:pt>
                <c:pt idx="7">
                  <c:v>285.92732825365584</c:v>
                </c:pt>
                <c:pt idx="8">
                  <c:v>290.32703265841644</c:v>
                </c:pt>
                <c:pt idx="9">
                  <c:v>294.79443747841015</c:v>
                </c:pt>
                <c:pt idx="10">
                  <c:v>299.33058445321791</c:v>
                </c:pt>
                <c:pt idx="11">
                  <c:v>303.93653135217983</c:v>
                </c:pt>
                <c:pt idx="12">
                  <c:v>308.61335222105299</c:v>
                </c:pt>
                <c:pt idx="13">
                  <c:v>313.36213763246474</c:v>
                </c:pt>
                <c:pt idx="14">
                  <c:v>318.18399494021975</c:v>
                </c:pt>
                <c:pt idx="15">
                  <c:v>323.08004853752016</c:v>
                </c:pt>
                <c:pt idx="16">
                  <c:v>328.05144011915928</c:v>
                </c:pt>
                <c:pt idx="17">
                  <c:v>333.09932894774965</c:v>
                </c:pt>
                <c:pt idx="18">
                  <c:v>338.22489212404764</c:v>
                </c:pt>
                <c:pt idx="19">
                  <c:v>343.42932486143786</c:v>
                </c:pt>
                <c:pt idx="20">
                  <c:v>348.71384076464096</c:v>
                </c:pt>
                <c:pt idx="21">
                  <c:v>354.07967211271028</c:v>
                </c:pt>
                <c:pt idx="22">
                  <c:v>359.5280701463829</c:v>
                </c:pt>
                <c:pt idx="23">
                  <c:v>365.06030535985235</c:v>
                </c:pt>
                <c:pt idx="24">
                  <c:v>370.67766779703118</c:v>
                </c:pt>
                <c:pt idx="25">
                  <c:v>376.38146735237194</c:v>
                </c:pt>
                <c:pt idx="26">
                  <c:v>382.17303407631732</c:v>
                </c:pt>
                <c:pt idx="27">
                  <c:v>388.05371848545019</c:v>
                </c:pt>
                <c:pt idx="28">
                  <c:v>394.02489187741622</c:v>
                </c:pt>
                <c:pt idx="29">
                  <c:v>400.08794665069223</c:v>
                </c:pt>
                <c:pt idx="30">
                  <c:v>406.2442966292752</c:v>
                </c:pt>
              </c:numCache>
            </c:numRef>
          </c:val>
          <c:smooth val="0"/>
          <c:extLst>
            <c:ext xmlns:c16="http://schemas.microsoft.com/office/drawing/2014/chart" uri="{C3380CC4-5D6E-409C-BE32-E72D297353CC}">
              <c16:uniqueId val="{00000006-A053-47B7-AD7F-3541BC3D0595}"/>
            </c:ext>
          </c:extLst>
        </c:ser>
        <c:ser>
          <c:idx val="8"/>
          <c:order val="6"/>
          <c:tx>
            <c:strRef>
              <c:f>'BIFUbC-heat'!$A$8</c:f>
              <c:strCache>
                <c:ptCount val="1"/>
                <c:pt idx="0">
                  <c:v>wood products 16</c:v>
                </c:pt>
              </c:strCache>
            </c:strRef>
          </c:tx>
          <c:spPr>
            <a:ln w="28575" cap="rnd">
              <a:solidFill>
                <a:schemeClr val="accent3">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'BIFUbC-heat'!$B$8:$AF$8</c:f>
              <c:numCache>
                <c:formatCode>0.00E+00</c:formatCode>
                <c:ptCount val="31"/>
                <c:pt idx="0">
                  <c:v>8.8765174528833288</c:v>
                </c:pt>
                <c:pt idx="1">
                  <c:v>9.0131047919632046</c:v>
                </c:pt>
                <c:pt idx="2">
                  <c:v>9.1517938675964015</c:v>
                </c:pt>
                <c:pt idx="3">
                  <c:v>9.292617020236797</c:v>
                </c:pt>
                <c:pt idx="4">
                  <c:v>9.4356070879767326</c:v>
                </c:pt>
                <c:pt idx="5">
                  <c:v>9.5807974142044277</c:v>
                </c:pt>
                <c:pt idx="6">
                  <c:v>9.7282218553792106</c:v>
                </c:pt>
                <c:pt idx="7">
                  <c:v>9.8779147889264003</c:v>
                </c:pt>
                <c:pt idx="8">
                  <c:v>10.029911121253663</c:v>
                </c:pt>
                <c:pt idx="9">
                  <c:v>10.184246295890727</c:v>
                </c:pt>
                <c:pt idx="10">
                  <c:v>10.340956301754339</c:v>
                </c:pt>
                <c:pt idx="11">
                  <c:v>10.500077681540406</c:v>
                </c:pt>
                <c:pt idx="12">
                  <c:v>10.661647540245268</c:v>
                </c:pt>
                <c:pt idx="13">
                  <c:v>10.825703553818087</c:v>
                </c:pt>
                <c:pt idx="14">
                  <c:v>10.992283977946387</c:v>
                </c:pt>
                <c:pt idx="15">
                  <c:v>11.161427656976766</c:v>
                </c:pt>
                <c:pt idx="16">
                  <c:v>11.333174032972883</c:v>
                </c:pt>
                <c:pt idx="17">
                  <c:v>11.507563154912827</c:v>
                </c:pt>
                <c:pt idx="18">
                  <c:v>11.684635688028008</c:v>
                </c:pt>
                <c:pt idx="19">
                  <c:v>11.864432923285749</c:v>
                </c:pt>
                <c:pt idx="20">
                  <c:v>12.04699678701779</c:v>
                </c:pt>
                <c:pt idx="21">
                  <c:v>12.232369850696957</c:v>
                </c:pt>
                <c:pt idx="22">
                  <c:v>12.420595340864262</c:v>
                </c:pt>
                <c:pt idx="23">
                  <c:v>12.61171714920876</c:v>
                </c:pt>
                <c:pt idx="24">
                  <c:v>12.805779842802508</c:v>
                </c:pt>
                <c:pt idx="25">
                  <c:v>13.002828674493021</c:v>
                </c:pt>
                <c:pt idx="26">
                  <c:v>13.202909593455628</c:v>
                </c:pt>
                <c:pt idx="27">
                  <c:v>13.406069255908214</c:v>
                </c:pt>
                <c:pt idx="28">
                  <c:v>13.612355035990834</c:v>
                </c:pt>
                <c:pt idx="29">
                  <c:v>13.821815036812733</c:v>
                </c:pt>
                <c:pt idx="30">
                  <c:v>14.03449810166935</c:v>
                </c:pt>
              </c:numCache>
            </c:numRef>
          </c:val>
          <c:smooth val="0"/>
          <c:extLst>
            <c:ext xmlns:c16="http://schemas.microsoft.com/office/drawing/2014/chart" uri="{C3380CC4-5D6E-409C-BE32-E72D297353CC}">
              <c16:uniqueId val="{00000007-A053-47B7-AD7F-3541BC3D0595}"/>
            </c:ext>
          </c:extLst>
        </c:ser>
        <c:ser>
          <c:idx val="9"/>
          <c:order val="7"/>
          <c:tx>
            <c:strRef>
              <c:f>'BIFUbC-heat'!$A$9</c:f>
              <c:strCache>
                <c:ptCount val="1"/>
                <c:pt idx="0">
                  <c:v>pulp paper and printing 17T18</c:v>
                </c:pt>
              </c:strCache>
            </c:strRef>
          </c:tx>
          <c:spPr>
            <a:ln w="28575" cap="rnd">
              <a:solidFill>
                <a:schemeClr val="accent4">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'BIFUbC-heat'!$B$9:$AF$9</c:f>
              <c:numCache>
                <c:formatCode>0.00E+00</c:formatCode>
                <c:ptCount val="31"/>
                <c:pt idx="0">
                  <c:v>259.40713484246407</c:v>
                </c:pt>
                <c:pt idx="1">
                  <c:v>263.39875998988691</c:v>
                </c:pt>
                <c:pt idx="2">
                  <c:v>267.45180623633701</c:v>
                </c:pt>
                <c:pt idx="3">
                  <c:v>271.56721869846893</c:v>
                </c:pt>
                <c:pt idx="4">
                  <c:v>275.74595703591206</c:v>
                </c:pt>
                <c:pt idx="5">
                  <c:v>279.98899567505032</c:v>
                </c:pt>
                <c:pt idx="6">
                  <c:v>284.29732403624558</c:v>
                </c:pt>
                <c:pt idx="7">
                  <c:v>288.67194676455739</c:v>
                </c:pt>
                <c:pt idx="8">
                  <c:v>293.11388396401287</c:v>
                </c:pt>
                <c:pt idx="9">
                  <c:v>297.62417143548146</c:v>
                </c:pt>
                <c:pt idx="10">
                  <c:v>302.2038609182099</c:v>
                </c:pt>
                <c:pt idx="11">
                  <c:v>306.85402033507393</c:v>
                </c:pt>
                <c:pt idx="12">
                  <c:v>311.57573404160371</c:v>
                </c:pt>
                <c:pt idx="13">
                  <c:v>316.37010307884117</c:v>
                </c:pt>
                <c:pt idx="14">
                  <c:v>321.23824543008823</c:v>
                </c:pt>
                <c:pt idx="15">
                  <c:v>326.18129628160563</c:v>
                </c:pt>
                <c:pt idx="16">
                  <c:v>331.20040828732328</c:v>
                </c:pt>
                <c:pt idx="17">
                  <c:v>336.29675183762402</c:v>
                </c:pt>
                <c:pt idx="18">
                  <c:v>341.47151533226298</c:v>
                </c:pt>
                <c:pt idx="19">
                  <c:v>346.72590545748676</c:v>
                </c:pt>
                <c:pt idx="20">
                  <c:v>352.06114746741662</c:v>
                </c:pt>
                <c:pt idx="21">
                  <c:v>357.47848546976149</c:v>
                </c:pt>
                <c:pt idx="22">
                  <c:v>362.97918271592738</c:v>
                </c:pt>
                <c:pt idx="23">
                  <c:v>368.56452189559093</c:v>
                </c:pt>
                <c:pt idx="24">
                  <c:v>374.23580543580562</c:v>
                </c:pt>
                <c:pt idx="25">
                  <c:v>379.99435580471038</c:v>
                </c:pt>
                <c:pt idx="26">
                  <c:v>385.84151581991182</c:v>
                </c:pt>
                <c:pt idx="27">
                  <c:v>391.77864896161134</c:v>
                </c:pt>
                <c:pt idx="28">
                  <c:v>397.80713969055068</c:v>
                </c:pt>
                <c:pt idx="29">
                  <c:v>403.92839377084982</c:v>
                </c:pt>
                <c:pt idx="30">
                  <c:v>410.14383859781265</c:v>
                </c:pt>
              </c:numCache>
            </c:numRef>
          </c:val>
          <c:smooth val="0"/>
          <c:extLst>
            <c:ext xmlns:c16="http://schemas.microsoft.com/office/drawing/2014/chart" uri="{C3380CC4-5D6E-409C-BE32-E72D297353CC}">
              <c16:uniqueId val="{00000008-A053-47B7-AD7F-3541BC3D0595}"/>
            </c:ext>
          </c:extLst>
        </c:ser>
        <c:ser>
          <c:idx val="10"/>
          <c:order val="8"/>
          <c:tx>
            <c:strRef>
              <c:f>'BIFUbC-heat'!$A$10</c:f>
              <c:strCache>
                <c:ptCount val="1"/>
                <c:pt idx="0">
                  <c:v>refined petroleum and coke 19</c:v>
                </c:pt>
              </c:strCache>
            </c:strRef>
          </c:tx>
          <c:spPr>
            <a:ln w="28575" cap="rnd">
              <a:solidFill>
                <a:schemeClr val="accent5">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053-47B7-AD7F-3541BC3D0595}"/>
            </c:ext>
          </c:extLst>
        </c:ser>
        <c:ser>
          <c:idx val="11"/>
          <c:order val="9"/>
          <c:tx>
            <c:strRef>
              <c:f>'BIFUbC-heat'!$A$11</c:f>
              <c:strCache>
                <c:ptCount val="1"/>
                <c:pt idx="0">
                  <c:v>chemicals 20</c:v>
                </c:pt>
              </c:strCache>
            </c:strRef>
          </c:tx>
          <c:spPr>
            <a:ln w="28575" cap="rnd">
              <a:solidFill>
                <a:schemeClr val="accent6">
                  <a:lumMod val="6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'BIFUbC-heat'!$B$11:$AF$11</c:f>
              <c:numCache>
                <c:formatCode>0.00E+00</c:formatCode>
                <c:ptCount val="31"/>
                <c:pt idx="0">
                  <c:v>1386.1483780153455</c:v>
                </c:pt>
                <c:pt idx="1">
                  <c:v>1396.7538310744858</c:v>
                </c:pt>
                <c:pt idx="2">
                  <c:v>1407.4404266984291</c:v>
                </c:pt>
                <c:pt idx="3">
                  <c:v>1418.2087857108013</c:v>
                </c:pt>
                <c:pt idx="4">
                  <c:v>1429.0595336851641</c:v>
                </c:pt>
                <c:pt idx="5">
                  <c:v>1439.9933009813569</c:v>
                </c:pt>
                <c:pt idx="6">
                  <c:v>1451.0107227821168</c:v>
                </c:pt>
                <c:pt idx="7">
                  <c:v>1462.1124391299784</c:v>
                </c:pt>
                <c:pt idx="8">
                  <c:v>1473.2990949644568</c:v>
                </c:pt>
                <c:pt idx="9">
                  <c:v>1484.5713401595137</c:v>
                </c:pt>
                <c:pt idx="10">
                  <c:v>1495.9298295613116</c:v>
                </c:pt>
                <c:pt idx="11">
                  <c:v>1507.3752230262562</c:v>
                </c:pt>
                <c:pt idx="12">
                  <c:v>1518.9081854593292</c:v>
                </c:pt>
                <c:pt idx="13">
                  <c:v>1530.529386852716</c:v>
                </c:pt>
                <c:pt idx="14">
                  <c:v>1542.2395023247275</c:v>
                </c:pt>
                <c:pt idx="15">
                  <c:v>1554.0392121590203</c:v>
                </c:pt>
                <c:pt idx="16">
                  <c:v>1565.929201844117</c:v>
                </c:pt>
                <c:pt idx="17">
                  <c:v>1577.9101621132281</c:v>
                </c:pt>
                <c:pt idx="18">
                  <c:v>1589.9827889843805</c:v>
                </c:pt>
                <c:pt idx="19">
                  <c:v>1602.1477838008504</c:v>
                </c:pt>
                <c:pt idx="20">
                  <c:v>1614.4058532719077</c:v>
                </c:pt>
                <c:pt idx="21">
                  <c:v>1626.7577095138713</c:v>
                </c:pt>
                <c:pt idx="22">
                  <c:v>1639.2040700914781</c:v>
                </c:pt>
                <c:pt idx="23">
                  <c:v>1651.7456580595697</c:v>
                </c:pt>
                <c:pt idx="24">
                  <c:v>1664.3832020050963</c:v>
                </c:pt>
                <c:pt idx="25">
                  <c:v>1677.1174360894443</c:v>
                </c:pt>
                <c:pt idx="26">
                  <c:v>1689.949100091085</c:v>
                </c:pt>
                <c:pt idx="27">
                  <c:v>1702.8789394485525</c:v>
                </c:pt>
                <c:pt idx="28">
                  <c:v>1715.9077053037474</c:v>
                </c:pt>
                <c:pt idx="29">
                  <c:v>1729.0361545455751</c:v>
                </c:pt>
                <c:pt idx="30">
                  <c:v>1742.2650498539144</c:v>
                </c:pt>
              </c:numCache>
            </c:numRef>
          </c:val>
          <c:smooth val="0"/>
          <c:extLst>
            <c:ext xmlns:c16="http://schemas.microsoft.com/office/drawing/2014/chart" uri="{C3380CC4-5D6E-409C-BE32-E72D297353CC}">
              <c16:uniqueId val="{0000000A-A053-47B7-AD7F-3541BC3D0595}"/>
            </c:ext>
          </c:extLst>
        </c:ser>
        <c:ser>
          <c:idx val="12"/>
          <c:order val="10"/>
          <c:tx>
            <c:strRef>
              <c:f>'BIFUbC-heat'!$A$12</c:f>
              <c:strCache>
                <c:ptCount val="1"/>
                <c:pt idx="0">
                  <c:v>rubber and plastic products 22</c:v>
                </c:pt>
              </c:strCache>
            </c:strRef>
          </c:tx>
          <c:spPr>
            <a:ln w="28575" cap="rnd">
              <a:solidFill>
                <a:schemeClr val="accent1">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'BIFUbC-heat'!$B$12:$AF$12</c:f>
              <c:numCache>
                <c:formatCode>0.00E+00</c:formatCode>
                <c:ptCount val="31"/>
                <c:pt idx="0">
                  <c:v>989.65593612199496</c:v>
                </c:pt>
                <c:pt idx="1">
                  <c:v>997.22781640675123</c:v>
                </c:pt>
                <c:pt idx="2">
                  <c:v>1004.8576293213782</c:v>
                </c:pt>
                <c:pt idx="3">
                  <c:v>1012.5458181097569</c:v>
                </c:pt>
                <c:pt idx="4">
                  <c:v>1020.2928294070373</c:v>
                </c:pt>
                <c:pt idx="5">
                  <c:v>1028.0991132655854</c:v>
                </c:pt>
                <c:pt idx="6">
                  <c:v>1035.9651231811279</c:v>
                </c:pt>
                <c:pt idx="7">
                  <c:v>1043.8913161190981</c:v>
                </c:pt>
                <c:pt idx="8">
                  <c:v>1051.8781525411819</c:v>
                </c:pt>
                <c:pt idx="9">
                  <c:v>1059.9260964320683</c:v>
                </c:pt>
                <c:pt idx="10">
                  <c:v>1068.035615326404</c:v>
                </c:pt>
                <c:pt idx="11">
                  <c:v>1076.2071803359536</c:v>
                </c:pt>
                <c:pt idx="12">
                  <c:v>1084.4412661769691</c:v>
                </c:pt>
                <c:pt idx="13">
                  <c:v>1092.7383511977671</c:v>
                </c:pt>
                <c:pt idx="14">
                  <c:v>1101.0989174065182</c:v>
                </c:pt>
                <c:pt idx="15">
                  <c:v>1109.5234504992488</c:v>
                </c:pt>
                <c:pt idx="16">
                  <c:v>1118.0124398880564</c:v>
                </c:pt>
                <c:pt idx="17">
                  <c:v>1126.5663787295421</c:v>
                </c:pt>
                <c:pt idx="18">
                  <c:v>1135.1857639534589</c:v>
                </c:pt>
                <c:pt idx="19">
                  <c:v>1143.8710962915814</c:v>
                </c:pt>
                <c:pt idx="20">
                  <c:v>1152.6228803067941</c:v>
                </c:pt>
                <c:pt idx="21">
                  <c:v>1161.4416244224037</c:v>
                </c:pt>
                <c:pt idx="22">
                  <c:v>1170.3278409516756</c:v>
                </c:pt>
                <c:pt idx="23">
                  <c:v>1179.2820461275955</c:v>
                </c:pt>
                <c:pt idx="24">
                  <c:v>1188.3047601328597</c:v>
                </c:pt>
                <c:pt idx="25">
                  <c:v>1197.3965071300938</c:v>
                </c:pt>
                <c:pt idx="26">
                  <c:v>1206.5578152923042</c:v>
                </c:pt>
                <c:pt idx="27">
                  <c:v>1215.7892168335609</c:v>
                </c:pt>
                <c:pt idx="28">
                  <c:v>1225.0912480399161</c:v>
                </c:pt>
                <c:pt idx="29">
                  <c:v>1234.4644493005585</c:v>
                </c:pt>
                <c:pt idx="30">
                  <c:v>1243.9093651392072</c:v>
                </c:pt>
              </c:numCache>
            </c:numRef>
          </c:val>
          <c:smooth val="0"/>
          <c:extLst>
            <c:ext xmlns:c16="http://schemas.microsoft.com/office/drawing/2014/chart" uri="{C3380CC4-5D6E-409C-BE32-E72D297353CC}">
              <c16:uniqueId val="{0000000B-A053-47B7-AD7F-3541BC3D0595}"/>
            </c:ext>
          </c:extLst>
        </c:ser>
        <c:ser>
          <c:idx val="13"/>
          <c:order val="11"/>
          <c:tx>
            <c:strRef>
              <c:f>'BIFUbC-heat'!$A$13</c:f>
              <c:strCache>
                <c:ptCount val="1"/>
                <c:pt idx="0">
                  <c:v>glass and glass products 231</c:v>
                </c:pt>
              </c:strCache>
            </c:strRef>
          </c:tx>
          <c:spPr>
            <a:ln w="28575" cap="rnd">
              <a:solidFill>
                <a:schemeClr val="accent2">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'BIFUbC-heat'!$B$13:$AF$13</c:f>
              <c:numCache>
                <c:formatCode>0.00E+00</c:formatCode>
                <c:ptCount val="31"/>
                <c:pt idx="0">
                  <c:v>7.9252755017212131E-6</c:v>
                </c:pt>
                <c:pt idx="1">
                  <c:v>8.0472256131248021E-6</c:v>
                </c:pt>
                <c:pt idx="2">
                  <c:v>8.1710522308615936E-6</c:v>
                </c:pt>
                <c:pt idx="3">
                  <c:v>8.2967842296573079E-6</c:v>
                </c:pt>
                <c:pt idx="4">
                  <c:v>8.4244509285472716E-6</c:v>
                </c:pt>
                <c:pt idx="5">
                  <c:v>8.5540820977132252E-6</c:v>
                </c:pt>
                <c:pt idx="6">
                  <c:v>8.6857079654253339E-6</c:v>
                </c:pt>
                <c:pt idx="7">
                  <c:v>8.8193592250910234E-6</c:v>
                </c:pt>
                <c:pt idx="8">
                  <c:v>8.9550670424122693E-6</c:v>
                </c:pt>
                <c:pt idx="9">
                  <c:v>9.0928630626530309E-6</c:v>
                </c:pt>
                <c:pt idx="10">
                  <c:v>9.2327794180185064E-6</c:v>
                </c:pt>
                <c:pt idx="11">
                  <c:v>9.374848735147935E-6</c:v>
                </c:pt>
                <c:pt idx="12">
                  <c:v>9.5191041427226996E-6</c:v>
                </c:pt>
                <c:pt idx="13">
                  <c:v>9.665579279191494E-6</c:v>
                </c:pt>
                <c:pt idx="14">
                  <c:v>9.8143083006143617E-6</c:v>
                </c:pt>
                <c:pt idx="15">
                  <c:v>9.965325888627443E-6</c:v>
                </c:pt>
                <c:pt idx="16">
                  <c:v>1.0118667258530263E-5</c:v>
                </c:pt>
                <c:pt idx="17">
                  <c:v>1.0274368167497481E-5</c:v>
                </c:pt>
                <c:pt idx="18">
                  <c:v>1.0432464922916986E-5</c:v>
                </c:pt>
                <c:pt idx="19">
                  <c:v>1.0592994390856298E-5</c:v>
                </c:pt>
                <c:pt idx="20">
                  <c:v>1.0755994004659246E-5</c:v>
                </c:pt>
                <c:pt idx="21">
                  <c:v>1.092150177367493E-5</c:v>
                </c:pt>
                <c:pt idx="22">
                  <c:v>1.1089556292120995E-5</c:v>
                </c:pt>
                <c:pt idx="23">
                  <c:v>1.1260196748083292E-5</c:v>
                </c:pt>
                <c:pt idx="24">
                  <c:v>1.143346293265402E-5</c:v>
                </c:pt>
                <c:pt idx="25">
                  <c:v>1.160939524921048E-5</c:v>
                </c:pt>
                <c:pt idx="26">
                  <c:v>1.1788034722836609E-5</c:v>
                </c:pt>
                <c:pt idx="27">
                  <c:v>1.1969423009889481E-5</c:v>
                </c:pt>
                <c:pt idx="28">
                  <c:v>1.2153602407713026E-5</c:v>
                </c:pt>
                <c:pt idx="29">
                  <c:v>1.2340615864501204E-5</c:v>
                </c:pt>
                <c:pt idx="30">
                  <c:v>1.2530506989312952E-5</c:v>
                </c:pt>
              </c:numCache>
            </c:numRef>
          </c:val>
          <c:smooth val="0"/>
          <c:extLst>
            <c:ext xmlns:c16="http://schemas.microsoft.com/office/drawing/2014/chart" uri="{C3380CC4-5D6E-409C-BE32-E72D297353CC}">
              <c16:uniqueId val="{0000000C-A053-47B7-AD7F-3541BC3D0595}"/>
            </c:ext>
          </c:extLst>
        </c:ser>
        <c:ser>
          <c:idx val="14"/>
          <c:order val="12"/>
          <c:tx>
            <c:strRef>
              <c:f>'BIFUbC-heat'!$A$14</c:f>
              <c:strCache>
                <c:ptCount val="1"/>
                <c:pt idx="0">
                  <c:v>cement and other nonmetallic minerals 239</c:v>
                </c:pt>
              </c:strCache>
            </c:strRef>
          </c:tx>
          <c:spPr>
            <a:ln w="28575" cap="rnd">
              <a:solidFill>
                <a:schemeClr val="accent3">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'BIFUbC-heat'!$B$14:$AF$14</c:f>
              <c:numCache>
                <c:formatCode>0.00E+00</c:formatCode>
                <c:ptCount val="31"/>
                <c:pt idx="0">
                  <c:v>1.6590243383603068E-4</c:v>
                </c:pt>
                <c:pt idx="1">
                  <c:v>1.6845525616807915E-4</c:v>
                </c:pt>
                <c:pt idx="2">
                  <c:v>1.7104736003270264E-4</c:v>
                </c:pt>
                <c:pt idx="3">
                  <c:v>1.7367934987415961E-4</c:v>
                </c:pt>
                <c:pt idx="4">
                  <c:v>1.7635183943758953E-4</c:v>
                </c:pt>
                <c:pt idx="5">
                  <c:v>1.7906545191213017E-4</c:v>
                </c:pt>
                <c:pt idx="6">
                  <c:v>1.81820820076237E-4</c:v>
                </c:pt>
                <c:pt idx="7">
                  <c:v>1.8461858644523875E-4</c:v>
                </c:pt>
                <c:pt idx="8">
                  <c:v>1.8745940342116348E-4</c:v>
                </c:pt>
                <c:pt idx="9">
                  <c:v>1.9034393344487008E-4</c:v>
                </c:pt>
                <c:pt idx="10">
                  <c:v>1.9327284915052071E-4</c:v>
                </c:pt>
                <c:pt idx="11">
                  <c:v>1.9624683352243008E-4</c:v>
                </c:pt>
                <c:pt idx="12">
                  <c:v>1.9926658005432849E-4</c:v>
                </c:pt>
                <c:pt idx="13">
                  <c:v>2.0233279291107523E-4</c:v>
                </c:pt>
                <c:pt idx="14">
                  <c:v>2.0544618709286062E-4</c:v>
                </c:pt>
                <c:pt idx="15">
                  <c:v>2.0860748860193444E-4</c:v>
                </c:pt>
                <c:pt idx="16">
                  <c:v>2.1181743461190015E-4</c:v>
                </c:pt>
                <c:pt idx="17">
                  <c:v>2.150767736396139E-4</c:v>
                </c:pt>
                <c:pt idx="18">
                  <c:v>2.1838626571972887E-4</c:v>
                </c:pt>
                <c:pt idx="19">
                  <c:v>2.2174668258192513E-4</c:v>
                </c:pt>
                <c:pt idx="20">
                  <c:v>2.2515880783086686E-4</c:v>
                </c:pt>
                <c:pt idx="21">
                  <c:v>2.2862343712892852E-4</c:v>
                </c:pt>
                <c:pt idx="22">
                  <c:v>2.3214137838173282E-4</c:v>
                </c:pt>
                <c:pt idx="23">
                  <c:v>2.3571345192654358E-4</c:v>
                </c:pt>
                <c:pt idx="24">
                  <c:v>2.3934049072355749E-4</c:v>
                </c:pt>
                <c:pt idx="25">
                  <c:v>2.4302334055013937E-4</c:v>
                </c:pt>
                <c:pt idx="26">
                  <c:v>2.4676286019804629E-4</c:v>
                </c:pt>
                <c:pt idx="27">
                  <c:v>2.505599216736864E-4</c:v>
                </c:pt>
                <c:pt idx="28">
                  <c:v>2.5441541040145926E-4</c:v>
                </c:pt>
                <c:pt idx="29">
                  <c:v>2.5833022543022508E-4</c:v>
                </c:pt>
                <c:pt idx="30">
                  <c:v>2.62305279642951E-4</c:v>
                </c:pt>
              </c:numCache>
            </c:numRef>
          </c:val>
          <c:smooth val="0"/>
          <c:extLst>
            <c:ext xmlns:c16="http://schemas.microsoft.com/office/drawing/2014/chart" uri="{C3380CC4-5D6E-409C-BE32-E72D297353CC}">
              <c16:uniqueId val="{0000000D-A053-47B7-AD7F-3541BC3D0595}"/>
            </c:ext>
          </c:extLst>
        </c:ser>
        <c:ser>
          <c:idx val="15"/>
          <c:order val="13"/>
          <c:tx>
            <c:strRef>
              <c:f>'BIFUbC-heat'!$A$15</c:f>
              <c:strCache>
                <c:ptCount val="1"/>
                <c:pt idx="0">
                  <c:v>iron and steel 241</c:v>
                </c:pt>
              </c:strCache>
            </c:strRef>
          </c:tx>
          <c:spPr>
            <a:ln w="28575" cap="rnd">
              <a:solidFill>
                <a:schemeClr val="accent4">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'BIFUbC-heat'!$B$15:$AF$15</c:f>
              <c:numCache>
                <c:formatCode>0.00E+00</c:formatCode>
                <c:ptCount val="31"/>
                <c:pt idx="0">
                  <c:v>6.2244236817898804</c:v>
                </c:pt>
                <c:pt idx="1">
                  <c:v>6.2449145987148116</c:v>
                </c:pt>
                <c:pt idx="2">
                  <c:v>6.2654729721140914</c:v>
                </c:pt>
                <c:pt idx="3">
                  <c:v>6.2860990240556704</c:v>
                </c:pt>
                <c:pt idx="4">
                  <c:v>6.3067929773385512</c:v>
                </c:pt>
                <c:pt idx="5">
                  <c:v>6.3275550554951945</c:v>
                </c:pt>
                <c:pt idx="6">
                  <c:v>6.3483854827939341</c:v>
                </c:pt>
                <c:pt idx="7">
                  <c:v>6.3692844842414003</c:v>
                </c:pt>
                <c:pt idx="8">
                  <c:v>6.390252285584948</c:v>
                </c:pt>
                <c:pt idx="9">
                  <c:v>6.4112891133150969</c:v>
                </c:pt>
                <c:pt idx="10">
                  <c:v>6.4323951946679774</c:v>
                </c:pt>
                <c:pt idx="11">
                  <c:v>6.4535707576277863</c:v>
                </c:pt>
                <c:pt idx="12">
                  <c:v>6.4748160309292482</c:v>
                </c:pt>
                <c:pt idx="13">
                  <c:v>6.496131244060086</c:v>
                </c:pt>
                <c:pt idx="14">
                  <c:v>6.5175166272635003</c:v>
                </c:pt>
                <c:pt idx="15">
                  <c:v>6.5389724115406578</c:v>
                </c:pt>
                <c:pt idx="16">
                  <c:v>6.5604988286531842</c:v>
                </c:pt>
                <c:pt idx="17">
                  <c:v>6.5820961111256695</c:v>
                </c:pt>
                <c:pt idx="18">
                  <c:v>6.6037644922481773</c:v>
                </c:pt>
                <c:pt idx="19">
                  <c:v>6.6255042060787686</c:v>
                </c:pt>
                <c:pt idx="20">
                  <c:v>6.6473154874460265</c:v>
                </c:pt>
                <c:pt idx="21">
                  <c:v>6.6691985719515943</c:v>
                </c:pt>
                <c:pt idx="22">
                  <c:v>6.6911536959727203</c:v>
                </c:pt>
                <c:pt idx="23">
                  <c:v>6.7131810966648109</c:v>
                </c:pt>
                <c:pt idx="24">
                  <c:v>6.7352810119639921</c:v>
                </c:pt>
                <c:pt idx="25">
                  <c:v>6.7574536805896814</c:v>
                </c:pt>
                <c:pt idx="26">
                  <c:v>6.7796993420471638</c:v>
                </c:pt>
                <c:pt idx="27">
                  <c:v>6.8020182366301798</c:v>
                </c:pt>
                <c:pt idx="28">
                  <c:v>6.8244106054235223</c:v>
                </c:pt>
                <c:pt idx="29">
                  <c:v>6.8468766903056393</c:v>
                </c:pt>
                <c:pt idx="30">
                  <c:v>6.8694167339512475</c:v>
                </c:pt>
              </c:numCache>
            </c:numRef>
          </c:val>
          <c:smooth val="0"/>
          <c:extLst>
            <c:ext xmlns:c16="http://schemas.microsoft.com/office/drawing/2014/chart" uri="{C3380CC4-5D6E-409C-BE32-E72D297353CC}">
              <c16:uniqueId val="{0000000E-A053-47B7-AD7F-3541BC3D0595}"/>
            </c:ext>
          </c:extLst>
        </c:ser>
        <c:ser>
          <c:idx val="16"/>
          <c:order val="14"/>
          <c:tx>
            <c:strRef>
              <c:f>'BIFUbC-heat'!$A$16</c:f>
              <c:strCache>
                <c:ptCount val="1"/>
                <c:pt idx="0">
                  <c:v>other metals 242</c:v>
                </c:pt>
              </c:strCache>
            </c:strRef>
          </c:tx>
          <c:spPr>
            <a:ln w="28575" cap="rnd">
              <a:solidFill>
                <a:schemeClr val="accent5">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'BIFUbC-heat'!$B$16:$AF$16</c:f>
              <c:numCache>
                <c:formatCode>0.00E+00</c:formatCode>
                <c:ptCount val="31"/>
                <c:pt idx="0">
                  <c:v>2.3136604185399214</c:v>
                </c:pt>
                <c:pt idx="1">
                  <c:v>2.3104849236533194</c:v>
                </c:pt>
                <c:pt idx="2">
                  <c:v>2.3073137871279075</c:v>
                </c:pt>
                <c:pt idx="3">
                  <c:v>2.3041470029818423</c:v>
                </c:pt>
                <c:pt idx="4">
                  <c:v>2.3009845652414906</c:v>
                </c:pt>
                <c:pt idx="5">
                  <c:v>2.2978264679414186</c:v>
                </c:pt>
                <c:pt idx="6">
                  <c:v>2.2946727051243796</c:v>
                </c:pt>
                <c:pt idx="7">
                  <c:v>2.2915232708413029</c:v>
                </c:pt>
                <c:pt idx="8">
                  <c:v>2.2883781591512831</c:v>
                </c:pt>
                <c:pt idx="9">
                  <c:v>2.2852373641215689</c:v>
                </c:pt>
                <c:pt idx="10">
                  <c:v>2.2821008798275515</c:v>
                </c:pt>
                <c:pt idx="11">
                  <c:v>2.2789687003527539</c:v>
                </c:pt>
                <c:pt idx="12">
                  <c:v>2.2758408197888191</c:v>
                </c:pt>
                <c:pt idx="13">
                  <c:v>2.2727172322354994</c:v>
                </c:pt>
                <c:pt idx="14">
                  <c:v>2.2695979318006452</c:v>
                </c:pt>
                <c:pt idx="15">
                  <c:v>2.266482912600194</c:v>
                </c:pt>
                <c:pt idx="16">
                  <c:v>2.2633721687581594</c:v>
                </c:pt>
                <c:pt idx="17">
                  <c:v>2.2602656944066188</c:v>
                </c:pt>
                <c:pt idx="18">
                  <c:v>2.2571634836857042</c:v>
                </c:pt>
                <c:pt idx="19">
                  <c:v>2.2540655307435902</c:v>
                </c:pt>
                <c:pt idx="20">
                  <c:v>2.2509718297364825</c:v>
                </c:pt>
                <c:pt idx="21">
                  <c:v>2.2478823748286079</c:v>
                </c:pt>
                <c:pt idx="22">
                  <c:v>2.2447971601922028</c:v>
                </c:pt>
                <c:pt idx="23">
                  <c:v>2.2417161800075016</c:v>
                </c:pt>
                <c:pt idx="24">
                  <c:v>2.2386394284627271</c:v>
                </c:pt>
                <c:pt idx="25">
                  <c:v>2.2355668997540779</c:v>
                </c:pt>
                <c:pt idx="26">
                  <c:v>2.2324985880857193</c:v>
                </c:pt>
                <c:pt idx="27">
                  <c:v>2.2294344876697707</c:v>
                </c:pt>
                <c:pt idx="28">
                  <c:v>2.2263745927262955</c:v>
                </c:pt>
                <c:pt idx="29">
                  <c:v>2.2233188974832898</c:v>
                </c:pt>
                <c:pt idx="30">
                  <c:v>2.2202673961766721</c:v>
                </c:pt>
              </c:numCache>
            </c:numRef>
          </c:val>
          <c:smooth val="0"/>
          <c:extLst>
            <c:ext xmlns:c16="http://schemas.microsoft.com/office/drawing/2014/chart" uri="{C3380CC4-5D6E-409C-BE32-E72D297353CC}">
              <c16:uniqueId val="{0000000F-A053-47B7-AD7F-3541BC3D0595}"/>
            </c:ext>
          </c:extLst>
        </c:ser>
        <c:ser>
          <c:idx val="17"/>
          <c:order val="15"/>
          <c:tx>
            <c:strRef>
              <c:f>'BIFUbC-heat'!$A$17</c:f>
              <c:strCache>
                <c:ptCount val="1"/>
                <c:pt idx="0">
                  <c:v>metal products except machinery and vehicles 25</c:v>
                </c:pt>
              </c:strCache>
            </c:strRef>
          </c:tx>
          <c:spPr>
            <a:ln w="28575" cap="rnd">
              <a:solidFill>
                <a:schemeClr val="accent6">
                  <a:lumMod val="80000"/>
                  <a:lumOff val="2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'BIFUbC-heat'!$B$17:$AF$17</c:f>
              <c:numCache>
                <c:formatCode>0.00E+00</c:formatCode>
                <c:ptCount val="31"/>
                <c:pt idx="0">
                  <c:v>1.6059525258100631</c:v>
                </c:pt>
                <c:pt idx="1">
                  <c:v>1.6037483587711276</c:v>
                </c:pt>
                <c:pt idx="2">
                  <c:v>1.6015472169476064</c:v>
                </c:pt>
                <c:pt idx="3">
                  <c:v>1.5993490961873964</c:v>
                </c:pt>
                <c:pt idx="4">
                  <c:v>1.5971539923440936</c:v>
                </c:pt>
                <c:pt idx="5">
                  <c:v>1.5949619012769849</c:v>
                </c:pt>
                <c:pt idx="6">
                  <c:v>1.5927728188510399</c:v>
                </c:pt>
                <c:pt idx="7">
                  <c:v>1.5905867409369043</c:v>
                </c:pt>
                <c:pt idx="8">
                  <c:v>1.5884036634108907</c:v>
                </c:pt>
                <c:pt idx="9">
                  <c:v>1.5862235821549715</c:v>
                </c:pt>
                <c:pt idx="10">
                  <c:v>1.5840464930567713</c:v>
                </c:pt>
                <c:pt idx="11">
                  <c:v>1.5818723920095588</c:v>
                </c:pt>
                <c:pt idx="12">
                  <c:v>1.5797012749122394</c:v>
                </c:pt>
                <c:pt idx="13">
                  <c:v>1.5775331376693471</c:v>
                </c:pt>
                <c:pt idx="14">
                  <c:v>1.5753679761910366</c:v>
                </c:pt>
                <c:pt idx="15">
                  <c:v>1.5732057863930766</c:v>
                </c:pt>
                <c:pt idx="16">
                  <c:v>1.5710465641968407</c:v>
                </c:pt>
                <c:pt idx="17">
                  <c:v>1.5688903055293009</c:v>
                </c:pt>
                <c:pt idx="18">
                  <c:v>1.566737006323019</c:v>
                </c:pt>
                <c:pt idx="19">
                  <c:v>1.5645866625161398</c:v>
                </c:pt>
                <c:pt idx="20">
                  <c:v>1.5624392700523826</c:v>
                </c:pt>
                <c:pt idx="21">
                  <c:v>1.5602948248810344</c:v>
                </c:pt>
                <c:pt idx="22">
                  <c:v>1.5581533229569413</c:v>
                </c:pt>
                <c:pt idx="23">
                  <c:v>1.5560147602405017</c:v>
                </c:pt>
                <c:pt idx="24">
                  <c:v>1.553879132697658</c:v>
                </c:pt>
                <c:pt idx="25">
                  <c:v>1.5517464362998898</c:v>
                </c:pt>
                <c:pt idx="26">
                  <c:v>1.5496166670242055</c:v>
                </c:pt>
                <c:pt idx="27">
                  <c:v>1.5474898208531351</c:v>
                </c:pt>
                <c:pt idx="28">
                  <c:v>1.5453658937747228</c:v>
                </c:pt>
                <c:pt idx="29">
                  <c:v>1.5432448817825188</c:v>
                </c:pt>
                <c:pt idx="30">
                  <c:v>1.5411267808755726</c:v>
                </c:pt>
              </c:numCache>
            </c:numRef>
          </c:val>
          <c:smooth val="0"/>
          <c:extLst>
            <c:ext xmlns:c16="http://schemas.microsoft.com/office/drawing/2014/chart" uri="{C3380CC4-5D6E-409C-BE32-E72D297353CC}">
              <c16:uniqueId val="{00000010-A053-47B7-AD7F-3541BC3D0595}"/>
            </c:ext>
          </c:extLst>
        </c:ser>
        <c:ser>
          <c:idx val="18"/>
          <c:order val="16"/>
          <c:tx>
            <c:strRef>
              <c:f>'BIFUbC-heat'!$A$18</c:f>
              <c:strCache>
                <c:ptCount val="1"/>
                <c:pt idx="0">
                  <c:v>computers and electronics 26</c:v>
                </c:pt>
              </c:strCache>
            </c:strRef>
          </c:tx>
          <c:spPr>
            <a:ln w="28575" cap="rnd">
              <a:solidFill>
                <a:schemeClr val="accent1">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'BIFUbC-heat'!$B$18:$AF$18</c:f>
              <c:numCache>
                <c:formatCode>0.00E+00</c:formatCode>
                <c:ptCount val="31"/>
                <c:pt idx="0">
                  <c:v>285.88150584649742</c:v>
                </c:pt>
                <c:pt idx="1">
                  <c:v>289.53683741723381</c:v>
                </c:pt>
                <c:pt idx="2">
                  <c:v>293.23890670488709</c:v>
                </c:pt>
                <c:pt idx="3">
                  <c:v>296.98831130618413</c:v>
                </c:pt>
                <c:pt idx="4">
                  <c:v>300.78565645882958</c:v>
                </c:pt>
                <c:pt idx="5">
                  <c:v>304.63155513920447</c:v>
                </c:pt>
                <c:pt idx="6">
                  <c:v>308.52662816131442</c:v>
                </c:pt>
                <c:pt idx="7">
                  <c:v>312.47150427700285</c:v>
                </c:pt>
                <c:pt idx="8">
                  <c:v>316.46682027744572</c:v>
                </c:pt>
                <c:pt idx="9">
                  <c:v>320.51322109594372</c:v>
                </c:pt>
                <c:pt idx="10">
                  <c:v>324.61135991202889</c:v>
                </c:pt>
                <c:pt idx="11">
                  <c:v>328.76189825690255</c:v>
                </c:pt>
                <c:pt idx="12">
                  <c:v>332.96550612022105</c:v>
                </c:pt>
                <c:pt idx="13">
                  <c:v>337.22286205824724</c:v>
                </c:pt>
                <c:pt idx="14">
                  <c:v>341.53465330338452</c:v>
                </c:pt>
                <c:pt idx="15">
                  <c:v>345.90157587511146</c:v>
                </c:pt>
                <c:pt idx="16">
                  <c:v>350.32433469233507</c:v>
                </c:pt>
                <c:pt idx="17">
                  <c:v>354.80364368718028</c:v>
                </c:pt>
                <c:pt idx="18">
                  <c:v>359.34022592023467</c:v>
                </c:pt>
                <c:pt idx="19">
                  <c:v>363.93481369726652</c:v>
                </c:pt>
                <c:pt idx="20">
                  <c:v>368.58814868743542</c:v>
                </c:pt>
                <c:pt idx="21">
                  <c:v>373.30098204301419</c:v>
                </c:pt>
                <c:pt idx="22">
                  <c:v>378.07407452064166</c:v>
                </c:pt>
                <c:pt idx="23">
                  <c:v>382.90819660412575</c:v>
                </c:pt>
                <c:pt idx="24">
                  <c:v>387.8041286288169</c:v>
                </c:pt>
                <c:pt idx="25">
                  <c:v>392.7626609075715</c:v>
                </c:pt>
                <c:pt idx="26">
                  <c:v>397.7845938583261</c:v>
                </c:pt>
                <c:pt idx="27">
                  <c:v>402.87073813330284</c:v>
                </c:pt>
                <c:pt idx="28">
                  <c:v>408.02191474986665</c:v>
                </c:pt>
                <c:pt idx="29">
                  <c:v>413.238955223056</c:v>
                </c:pt>
                <c:pt idx="30">
                  <c:v>418.5227016998079</c:v>
                </c:pt>
              </c:numCache>
            </c:numRef>
          </c:val>
          <c:smooth val="0"/>
          <c:extLst>
            <c:ext xmlns:c16="http://schemas.microsoft.com/office/drawing/2014/chart" uri="{C3380CC4-5D6E-409C-BE32-E72D297353CC}">
              <c16:uniqueId val="{00000011-A053-47B7-AD7F-3541BC3D0595}"/>
            </c:ext>
          </c:extLst>
        </c:ser>
        <c:ser>
          <c:idx val="19"/>
          <c:order val="17"/>
          <c:tx>
            <c:strRef>
              <c:f>'BIFUbC-heat'!$A$19</c:f>
              <c:strCache>
                <c:ptCount val="1"/>
                <c:pt idx="0">
                  <c:v>appliances and electrical equipment 27</c:v>
                </c:pt>
              </c:strCache>
            </c:strRef>
          </c:tx>
          <c:spPr>
            <a:ln w="28575" cap="rnd">
              <a:solidFill>
                <a:schemeClr val="accent2">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'BIFUbC-heat'!$B$19:$AF$19</c:f>
              <c:numCache>
                <c:formatCode>0.00E+00</c:formatCode>
                <c:ptCount val="31"/>
                <c:pt idx="0">
                  <c:v>58.278874470084887</c:v>
                </c:pt>
                <c:pt idx="1">
                  <c:v>59.024038481750154</c:v>
                </c:pt>
                <c:pt idx="2">
                  <c:v>59.778730292456324</c:v>
                </c:pt>
                <c:pt idx="3">
                  <c:v>60.543071726329558</c:v>
                </c:pt>
                <c:pt idx="4">
                  <c:v>61.317186165160862</c:v>
                </c:pt>
                <c:pt idx="5">
                  <c:v>62.10119856832268</c:v>
                </c:pt>
                <c:pt idx="6">
                  <c:v>62.895235492940131</c:v>
                </c:pt>
                <c:pt idx="7">
                  <c:v>63.699425114320142</c:v>
                </c:pt>
                <c:pt idx="8">
                  <c:v>64.513897246641832</c:v>
                </c:pt>
                <c:pt idx="9">
                  <c:v>65.338783363911389</c:v>
                </c:pt>
                <c:pt idx="10">
                  <c:v>66.174216621184954</c:v>
                </c:pt>
                <c:pt idx="11">
                  <c:v>67.020331876062784</c:v>
                </c:pt>
                <c:pt idx="12">
                  <c:v>67.877265710458289</c:v>
                </c:pt>
                <c:pt idx="13">
                  <c:v>68.745156452645446</c:v>
                </c:pt>
                <c:pt idx="14">
                  <c:v>69.624144199588031</c:v>
                </c:pt>
                <c:pt idx="15">
                  <c:v>70.514370839554417</c:v>
                </c:pt>
                <c:pt idx="16">
                  <c:v>71.415980075021494</c:v>
                </c:pt>
                <c:pt idx="17">
                  <c:v>72.329117445871489</c:v>
                </c:pt>
                <c:pt idx="18">
                  <c:v>73.253930352885334</c:v>
                </c:pt>
                <c:pt idx="19">
                  <c:v>74.190568081536455</c:v>
                </c:pt>
                <c:pt idx="20">
                  <c:v>75.139181826088787</c:v>
                </c:pt>
                <c:pt idx="21">
                  <c:v>76.09992471400291</c:v>
                </c:pt>
                <c:pt idx="22">
                  <c:v>77.072951830654233</c:v>
                </c:pt>
                <c:pt idx="23">
                  <c:v>78.058420244367241</c:v>
                </c:pt>
                <c:pt idx="24">
                  <c:v>79.056489031769843</c:v>
                </c:pt>
                <c:pt idx="25">
                  <c:v>80.067319303471876</c:v>
                </c:pt>
                <c:pt idx="26">
                  <c:v>81.091074230071996</c:v>
                </c:pt>
                <c:pt idx="27">
                  <c:v>82.127919068497008</c:v>
                </c:pt>
                <c:pt idx="28">
                  <c:v>83.178021188678059</c:v>
                </c:pt>
                <c:pt idx="29">
                  <c:v>84.241550100567906</c:v>
                </c:pt>
                <c:pt idx="30">
                  <c:v>85.318677481503556</c:v>
                </c:pt>
              </c:numCache>
            </c:numRef>
          </c:val>
          <c:smooth val="0"/>
          <c:extLst>
            <c:ext xmlns:c16="http://schemas.microsoft.com/office/drawing/2014/chart" uri="{C3380CC4-5D6E-409C-BE32-E72D297353CC}">
              <c16:uniqueId val="{00000012-A053-47B7-AD7F-3541BC3D0595}"/>
            </c:ext>
          </c:extLst>
        </c:ser>
        <c:ser>
          <c:idx val="20"/>
          <c:order val="18"/>
          <c:tx>
            <c:strRef>
              <c:f>'BIFUbC-heat'!$A$20</c:f>
              <c:strCache>
                <c:ptCount val="1"/>
                <c:pt idx="0">
                  <c:v>other machinery 28</c:v>
                </c:pt>
              </c:strCache>
            </c:strRef>
          </c:tx>
          <c:spPr>
            <a:ln w="28575" cap="rnd">
              <a:solidFill>
                <a:schemeClr val="accent3">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'BIFUbC-heat'!$B$20:$AF$20</c:f>
              <c:numCache>
                <c:formatCode>0.00E+00</c:formatCode>
                <c:ptCount val="31"/>
                <c:pt idx="0">
                  <c:v>2.5595451625375119</c:v>
                </c:pt>
                <c:pt idx="1">
                  <c:v>2.5922719603471349</c:v>
                </c:pt>
                <c:pt idx="2">
                  <c:v>2.6254172087903114</c:v>
                </c:pt>
                <c:pt idx="3">
                  <c:v>2.6589862582509602</c:v>
                </c:pt>
                <c:pt idx="4">
                  <c:v>2.6929845275239566</c:v>
                </c:pt>
                <c:pt idx="5">
                  <c:v>2.7274175046898472</c:v>
                </c:pt>
                <c:pt idx="6">
                  <c:v>2.7622907480007486</c:v>
                </c:pt>
                <c:pt idx="7">
                  <c:v>2.7976098867775736</c:v>
                </c:pt>
                <c:pt idx="8">
                  <c:v>2.833380622318729</c:v>
                </c:pt>
                <c:pt idx="9">
                  <c:v>2.8696087288204328</c:v>
                </c:pt>
                <c:pt idx="10">
                  <c:v>2.9063000543087987</c:v>
                </c:pt>
                <c:pt idx="11">
                  <c:v>2.9434605215838383</c:v>
                </c:pt>
                <c:pt idx="12">
                  <c:v>2.9810961291755329</c:v>
                </c:pt>
                <c:pt idx="13">
                  <c:v>3.0192129523121314</c:v>
                </c:pt>
                <c:pt idx="14">
                  <c:v>3.0578171439008259</c:v>
                </c:pt>
                <c:pt idx="15">
                  <c:v>3.0969149355209709</c:v>
                </c:pt>
                <c:pt idx="16">
                  <c:v>3.1365126384299975</c:v>
                </c:pt>
                <c:pt idx="17">
                  <c:v>3.1766166445821931</c:v>
                </c:pt>
                <c:pt idx="18">
                  <c:v>3.2172334276605037</c:v>
                </c:pt>
                <c:pt idx="19">
                  <c:v>3.2583695441215328</c:v>
                </c:pt>
                <c:pt idx="20">
                  <c:v>3.3000316342538989</c:v>
                </c:pt>
                <c:pt idx="21">
                  <c:v>3.3422264232501275</c:v>
                </c:pt>
                <c:pt idx="22">
                  <c:v>3.3849607222922464</c:v>
                </c:pt>
                <c:pt idx="23">
                  <c:v>3.4282414296512638</c:v>
                </c:pt>
                <c:pt idx="24">
                  <c:v>3.4720755318007024</c:v>
                </c:pt>
                <c:pt idx="25">
                  <c:v>3.5164701045443731</c:v>
                </c:pt>
                <c:pt idx="26">
                  <c:v>3.5614323141585675</c:v>
                </c:pt>
                <c:pt idx="27">
                  <c:v>3.606969418548855</c:v>
                </c:pt>
                <c:pt idx="28">
                  <c:v>3.6530887684216715</c:v>
                </c:pt>
                <c:pt idx="29">
                  <c:v>3.6997978084708874</c:v>
                </c:pt>
                <c:pt idx="30">
                  <c:v>3.7471040785795475</c:v>
                </c:pt>
              </c:numCache>
            </c:numRef>
          </c:val>
          <c:smooth val="0"/>
          <c:extLst>
            <c:ext xmlns:c16="http://schemas.microsoft.com/office/drawing/2014/chart" uri="{C3380CC4-5D6E-409C-BE32-E72D297353CC}">
              <c16:uniqueId val="{00000013-A053-47B7-AD7F-3541BC3D0595}"/>
            </c:ext>
          </c:extLst>
        </c:ser>
        <c:ser>
          <c:idx val="21"/>
          <c:order val="19"/>
          <c:tx>
            <c:strRef>
              <c:f>'BIFUbC-heat'!$A$21</c:f>
              <c:strCache>
                <c:ptCount val="1"/>
                <c:pt idx="0">
                  <c:v>road vehicles 29</c:v>
                </c:pt>
              </c:strCache>
            </c:strRef>
          </c:tx>
          <c:spPr>
            <a:ln w="28575" cap="rnd">
              <a:solidFill>
                <a:schemeClr val="accent4">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'BIFUbC-heat'!$B$21:$AF$21</c:f>
              <c:numCache>
                <c:formatCode>0.00E+00</c:formatCode>
                <c:ptCount val="31"/>
                <c:pt idx="0">
                  <c:v>10.43506873957601</c:v>
                </c:pt>
                <c:pt idx="1">
                  <c:v>10.568493376799859</c:v>
                </c:pt>
                <c:pt idx="2">
                  <c:v>10.703624005068194</c:v>
                </c:pt>
                <c:pt idx="3">
                  <c:v>10.840482437484685</c:v>
                </c:pt>
                <c:pt idx="4">
                  <c:v>10.979090766059208</c:v>
                </c:pt>
                <c:pt idx="5">
                  <c:v>11.119471365273993</c:v>
                </c:pt>
                <c:pt idx="6">
                  <c:v>11.26164689569536</c:v>
                </c:pt>
                <c:pt idx="7">
                  <c:v>11.405640307631646</c:v>
                </c:pt>
                <c:pt idx="8">
                  <c:v>11.551474844837895</c:v>
                </c:pt>
                <c:pt idx="9">
                  <c:v>11.699174048267917</c:v>
                </c:pt>
                <c:pt idx="10">
                  <c:v>11.848761759874332</c:v>
                </c:pt>
                <c:pt idx="11">
                  <c:v>12.000262126457185</c:v>
                </c:pt>
                <c:pt idx="12">
                  <c:v>12.153699603561787</c:v>
                </c:pt>
                <c:pt idx="13">
                  <c:v>12.309098959426381</c:v>
                </c:pt>
                <c:pt idx="14">
                  <c:v>12.46648527898029</c:v>
                </c:pt>
                <c:pt idx="15">
                  <c:v>12.62588396789319</c:v>
                </c:pt>
                <c:pt idx="16">
                  <c:v>12.787320756676145</c:v>
                </c:pt>
                <c:pt idx="17">
                  <c:v>12.950821704835096</c:v>
                </c:pt>
                <c:pt idx="18">
                  <c:v>13.116413205077439</c:v>
                </c:pt>
                <c:pt idx="19">
                  <c:v>13.284121987572403</c:v>
                </c:pt>
                <c:pt idx="20">
                  <c:v>13.453975124265897</c:v>
                </c:pt>
                <c:pt idx="21">
                  <c:v>13.626000033250522</c:v>
                </c:pt>
                <c:pt idx="22">
                  <c:v>13.800224483191469</c:v>
                </c:pt>
                <c:pt idx="23">
                  <c:v>13.976676597809002</c:v>
                </c:pt>
                <c:pt idx="24">
                  <c:v>14.155384860418252</c:v>
                </c:pt>
                <c:pt idx="25">
                  <c:v>14.336378118527064</c:v>
                </c:pt>
                <c:pt idx="26">
                  <c:v>14.519685588492624</c:v>
                </c:pt>
                <c:pt idx="27">
                  <c:v>14.705336860237642</c:v>
                </c:pt>
                <c:pt idx="28">
                  <c:v>14.893361902026816</c:v>
                </c:pt>
                <c:pt idx="29">
                  <c:v>15.083791065304389</c:v>
                </c:pt>
                <c:pt idx="30">
                  <c:v>15.276655089593541</c:v>
                </c:pt>
              </c:numCache>
            </c:numRef>
          </c:val>
          <c:smooth val="0"/>
          <c:extLst>
            <c:ext xmlns:c16="http://schemas.microsoft.com/office/drawing/2014/chart" uri="{C3380CC4-5D6E-409C-BE32-E72D297353CC}">
              <c16:uniqueId val="{00000014-A053-47B7-AD7F-3541BC3D0595}"/>
            </c:ext>
          </c:extLst>
        </c:ser>
        <c:ser>
          <c:idx val="22"/>
          <c:order val="20"/>
          <c:tx>
            <c:strRef>
              <c:f>'BIFUbC-heat'!$A$22</c:f>
              <c:strCache>
                <c:ptCount val="1"/>
                <c:pt idx="0">
                  <c:v>nonroad vehicles 30</c:v>
                </c:pt>
              </c:strCache>
            </c:strRef>
          </c:tx>
          <c:spPr>
            <a:ln w="28575" cap="rnd">
              <a:solidFill>
                <a:schemeClr val="accent5">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053-47B7-AD7F-3541BC3D0595}"/>
            </c:ext>
          </c:extLst>
        </c:ser>
        <c:ser>
          <c:idx val="23"/>
          <c:order val="21"/>
          <c:tx>
            <c:strRef>
              <c:f>'BIFUbC-heat'!$A$23</c:f>
              <c:strCache>
                <c:ptCount val="1"/>
                <c:pt idx="0">
                  <c:v>other manufacturing 31T33</c:v>
                </c:pt>
              </c:strCache>
            </c:strRef>
          </c:tx>
          <c:spPr>
            <a:ln w="28575" cap="rnd">
              <a:solidFill>
                <a:schemeClr val="accent6">
                  <a:lumMod val="8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'BIFUbC-heat'!$B$23:$AF$23</c:f>
              <c:numCache>
                <c:formatCode>0.00E+00</c:formatCode>
                <c:ptCount val="31"/>
                <c:pt idx="0">
                  <c:v>4.9753987095777066E-2</c:v>
                </c:pt>
                <c:pt idx="1">
                  <c:v>5.051957616177042E-2</c:v>
                </c:pt>
                <c:pt idx="2">
                  <c:v>5.1296945723201065E-2</c:v>
                </c:pt>
                <c:pt idx="3">
                  <c:v>5.2086277052345351E-2</c:v>
                </c:pt>
                <c:pt idx="4">
                  <c:v>5.2887754210805299E-2</c:v>
                </c:pt>
                <c:pt idx="5">
                  <c:v>5.3701564092429308E-2</c:v>
                </c:pt>
                <c:pt idx="6">
                  <c:v>5.4527896466893322E-2</c:v>
                </c:pt>
                <c:pt idx="7">
                  <c:v>5.5366944023952612E-2</c:v>
                </c:pt>
                <c:pt idx="8">
                  <c:v>5.6218902418374475E-2</c:v>
                </c:pt>
                <c:pt idx="9">
                  <c:v>5.7083970315562317E-2</c:v>
                </c:pt>
                <c:pt idx="10">
                  <c:v>5.7962349437881804E-2</c:v>
                </c:pt>
                <c:pt idx="11">
                  <c:v>5.8854244611699844E-2</c:v>
                </c:pt>
                <c:pt idx="12">
                  <c:v>5.9759863815147363E-2</c:v>
                </c:pt>
                <c:pt idx="13">
                  <c:v>6.0679418226617071E-2</c:v>
                </c:pt>
                <c:pt idx="14">
                  <c:v>6.1613122274007455E-2</c:v>
                </c:pt>
                <c:pt idx="15">
                  <c:v>6.2561193684724514E-2</c:v>
                </c:pt>
                <c:pt idx="16">
                  <c:v>6.3523853536452915E-2</c:v>
                </c:pt>
                <c:pt idx="17">
                  <c:v>6.4501326308708376E-2</c:v>
                </c:pt>
                <c:pt idx="18">
                  <c:v>6.5493839935183304E-2</c:v>
                </c:pt>
                <c:pt idx="19">
                  <c:v>6.6501625856897936E-2</c:v>
                </c:pt>
                <c:pt idx="20">
                  <c:v>6.7524919076169268E-2</c:v>
                </c:pt>
                <c:pt idx="21">
                  <c:v>6.8563958211410536E-2</c:v>
                </c:pt>
                <c:pt idx="22">
                  <c:v>6.9618985552773835E-2</c:v>
                </c:pt>
                <c:pt idx="23">
                  <c:v>7.0690247118648963E-2</c:v>
                </c:pt>
                <c:pt idx="24">
                  <c:v>7.1777992713031674E-2</c:v>
                </c:pt>
                <c:pt idx="25">
                  <c:v>7.2882475983774647E-2</c:v>
                </c:pt>
                <c:pt idx="26">
                  <c:v>7.4003954481734802E-2</c:v>
                </c:pt>
                <c:pt idx="27">
                  <c:v>7.5142689720830741E-2</c:v>
                </c:pt>
                <c:pt idx="28">
                  <c:v>7.6298947239024334E-2</c:v>
                </c:pt>
                <c:pt idx="29">
                  <c:v>7.7472996660240642E-2</c:v>
                </c:pt>
                <c:pt idx="30">
                  <c:v>7.8665111757240669E-2</c:v>
                </c:pt>
              </c:numCache>
            </c:numRef>
          </c:val>
          <c:smooth val="0"/>
          <c:extLst>
            <c:ext xmlns:c16="http://schemas.microsoft.com/office/drawing/2014/chart" uri="{C3380CC4-5D6E-409C-BE32-E72D297353CC}">
              <c16:uniqueId val="{00000016-A053-47B7-AD7F-3541BC3D0595}"/>
            </c:ext>
          </c:extLst>
        </c:ser>
        <c:ser>
          <c:idx val="24"/>
          <c:order val="22"/>
          <c:tx>
            <c:strRef>
              <c:f>'BIFUbC-heat'!$A$24</c:f>
              <c:strCache>
                <c:ptCount val="1"/>
                <c:pt idx="0">
                  <c:v>energy pipelines and gas processing 352T353</c:v>
                </c:pt>
              </c:strCache>
            </c:strRef>
          </c:tx>
          <c:spPr>
            <a:ln w="28575" cap="rnd">
              <a:solidFill>
                <a:schemeClr val="accent1">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053-47B7-AD7F-3541BC3D0595}"/>
            </c:ext>
          </c:extLst>
        </c:ser>
        <c:ser>
          <c:idx val="25"/>
          <c:order val="23"/>
          <c:tx>
            <c:strRef>
              <c:f>'BIFUbC-heat'!$A$25</c:f>
              <c:strCache>
                <c:ptCount val="1"/>
                <c:pt idx="0">
                  <c:v>water and waste 36T39</c:v>
                </c:pt>
              </c:strCache>
            </c:strRef>
          </c:tx>
          <c:spPr>
            <a:ln w="28575" cap="rnd">
              <a:solidFill>
                <a:schemeClr val="accent2">
                  <a:lumMod val="60000"/>
                  <a:lumOff val="40000"/>
                </a:schemeClr>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053-47B7-AD7F-3541BC3D0595}"/>
            </c:ext>
          </c:extLst>
        </c:ser>
        <c:ser>
          <c:idx val="0"/>
          <c:order val="24"/>
          <c:tx>
            <c:strRef>
              <c:f>'BIFUbC-heat'!$A$26</c:f>
              <c:strCache>
                <c:ptCount val="1"/>
                <c:pt idx="0">
                  <c:v>construction 41T43</c:v>
                </c:pt>
              </c:strCache>
            </c:strRef>
          </c:tx>
          <c:spPr>
            <a:ln w="28575" cap="rnd">
              <a:solidFill>
                <a:schemeClr val="accent1"/>
              </a:solidFill>
              <a:round/>
            </a:ln>
            <a:effectLst/>
          </c:spPr>
          <c:marker>
            <c:symbol val="none"/>
          </c:marker>
          <c:cat>
            <c:numRef>
              <c:f>'BIFUbC-heat'!$B$1:$AF$1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'BIFUbC-heat'!$B$26:$AF$26</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9-A053-47B7-AD7F-3541BC3D0595}"/>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3"/>
          <c:order val="0"/>
          <c:tx>
            <c:strRef>
              <c:f>'BIFUbC-petroleum-diesel'!$A$2</c:f>
              <c:strCache>
                <c:ptCount val="1"/>
                <c:pt idx="0">
                  <c:v>agriculture and forestry 01T03</c:v>
                </c:pt>
              </c:strCache>
            </c:strRef>
          </c:tx>
          <c:spPr>
            <a:ln w="28575" cap="rnd">
              <a:solidFill>
                <a:schemeClr val="accent4"/>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'BIFUbC-petroleum-diesel'!$B$2:$AF$2</c:f>
              <c:numCache>
                <c:formatCode>0.00E+00</c:formatCode>
                <c:ptCount val="31"/>
                <c:pt idx="0">
                  <c:v>79397137464568.281</c:v>
                </c:pt>
                <c:pt idx="1">
                  <c:v>81204694726893.125</c:v>
                </c:pt>
                <c:pt idx="2">
                  <c:v>83012251989217.969</c:v>
                </c:pt>
                <c:pt idx="3">
                  <c:v>84819809251542.828</c:v>
                </c:pt>
                <c:pt idx="4">
                  <c:v>86627366513867.672</c:v>
                </c:pt>
                <c:pt idx="5">
                  <c:v>88434923776192.516</c:v>
                </c:pt>
                <c:pt idx="6">
                  <c:v>89246681456855.031</c:v>
                </c:pt>
                <c:pt idx="7">
                  <c:v>90058439137517.313</c:v>
                </c:pt>
                <c:pt idx="8">
                  <c:v>90870196818179.594</c:v>
                </c:pt>
                <c:pt idx="9">
                  <c:v>91681954498841.859</c:v>
                </c:pt>
                <c:pt idx="10">
                  <c:v>92493712179504.297</c:v>
                </c:pt>
                <c:pt idx="11">
                  <c:v>93065338129495.813</c:v>
                </c:pt>
                <c:pt idx="12">
                  <c:v>93636964079487.484</c:v>
                </c:pt>
                <c:pt idx="13">
                  <c:v>94208590029479.156</c:v>
                </c:pt>
                <c:pt idx="14">
                  <c:v>94780215979470.797</c:v>
                </c:pt>
                <c:pt idx="15">
                  <c:v>95351841929462.438</c:v>
                </c:pt>
                <c:pt idx="16">
                  <c:v>95799468553750.609</c:v>
                </c:pt>
                <c:pt idx="17">
                  <c:v>96247095178038.438</c:v>
                </c:pt>
                <c:pt idx="18">
                  <c:v>96694721802326.391</c:v>
                </c:pt>
                <c:pt idx="19">
                  <c:v>97142348426614.391</c:v>
                </c:pt>
                <c:pt idx="20">
                  <c:v>97589975050902.203</c:v>
                </c:pt>
                <c:pt idx="21">
                  <c:v>98202934109461.813</c:v>
                </c:pt>
                <c:pt idx="22">
                  <c:v>98703166508290.688</c:v>
                </c:pt>
                <c:pt idx="23">
                  <c:v>99203398907119.734</c:v>
                </c:pt>
                <c:pt idx="24">
                  <c:v>99703631305948.641</c:v>
                </c:pt>
                <c:pt idx="25">
                  <c:v>100203863704777.53</c:v>
                </c:pt>
                <c:pt idx="26">
                  <c:v>100704096103606.39</c:v>
                </c:pt>
                <c:pt idx="27">
                  <c:v>101204328502435.44</c:v>
                </c:pt>
                <c:pt idx="28">
                  <c:v>101704560901264.34</c:v>
                </c:pt>
                <c:pt idx="29">
                  <c:v>102204793300093.22</c:v>
                </c:pt>
                <c:pt idx="30">
                  <c:v>102705025698922.27</c:v>
                </c:pt>
              </c:numCache>
            </c:numRef>
          </c:val>
          <c:smooth val="0"/>
          <c:extLst>
            <c:ext xmlns:c16="http://schemas.microsoft.com/office/drawing/2014/chart" uri="{C3380CC4-5D6E-409C-BE32-E72D297353CC}">
              <c16:uniqueId val="{00000001-3472-4CD4-99C9-DCC7B9016330}"/>
            </c:ext>
          </c:extLst>
        </c:ser>
        <c:ser>
          <c:idx val="4"/>
          <c:order val="1"/>
          <c:tx>
            <c:strRef>
              <c:f>'BIFUbC-petroleum-diesel'!$A$3</c:f>
              <c:strCache>
                <c:ptCount val="1"/>
                <c:pt idx="0">
                  <c:v>coal mining 05</c:v>
                </c:pt>
              </c:strCache>
            </c:strRef>
          </c:tx>
          <c:spPr>
            <a:ln w="28575" cap="rnd">
              <a:solidFill>
                <a:schemeClr val="accent5"/>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'BIFUbC-petroleum-diesel'!$B$3:$AF$3</c:f>
              <c:numCache>
                <c:formatCode>0.00E+00</c:formatCode>
                <c:ptCount val="31"/>
                <c:pt idx="0">
                  <c:v>367786675336.9765</c:v>
                </c:pt>
                <c:pt idx="1">
                  <c:v>372119985612.80121</c:v>
                </c:pt>
                <c:pt idx="2">
                  <c:v>376453295888.62592</c:v>
                </c:pt>
                <c:pt idx="3">
                  <c:v>380786606164.45233</c:v>
                </c:pt>
                <c:pt idx="4">
                  <c:v>385119916440.2771</c:v>
                </c:pt>
                <c:pt idx="5">
                  <c:v>389453226716.10309</c:v>
                </c:pt>
                <c:pt idx="6">
                  <c:v>390977552530.57751</c:v>
                </c:pt>
                <c:pt idx="7">
                  <c:v>392501878345.05237</c:v>
                </c:pt>
                <c:pt idx="8">
                  <c:v>394026204159.52679</c:v>
                </c:pt>
                <c:pt idx="9">
                  <c:v>395550529974.00165</c:v>
                </c:pt>
                <c:pt idx="10">
                  <c:v>397074855788.47632</c:v>
                </c:pt>
                <c:pt idx="11">
                  <c:v>395643365477.65643</c:v>
                </c:pt>
                <c:pt idx="12">
                  <c:v>394211875166.83636</c:v>
                </c:pt>
                <c:pt idx="13">
                  <c:v>392780384856.01672</c:v>
                </c:pt>
                <c:pt idx="14">
                  <c:v>391348894545.19666</c:v>
                </c:pt>
                <c:pt idx="15">
                  <c:v>389917404234.37695</c:v>
                </c:pt>
                <c:pt idx="16">
                  <c:v>381889619833.51178</c:v>
                </c:pt>
                <c:pt idx="17">
                  <c:v>373861835432.65112</c:v>
                </c:pt>
                <c:pt idx="18">
                  <c:v>365834051031.78711</c:v>
                </c:pt>
                <c:pt idx="19">
                  <c:v>357806266630.9231</c:v>
                </c:pt>
                <c:pt idx="20">
                  <c:v>349778482230.06219</c:v>
                </c:pt>
                <c:pt idx="21">
                  <c:v>350545756615.92145</c:v>
                </c:pt>
                <c:pt idx="22">
                  <c:v>345316400010.83319</c:v>
                </c:pt>
                <c:pt idx="23">
                  <c:v>340087043405.74658</c:v>
                </c:pt>
                <c:pt idx="24">
                  <c:v>334857686800.65833</c:v>
                </c:pt>
                <c:pt idx="25">
                  <c:v>329628330195.57172</c:v>
                </c:pt>
                <c:pt idx="26">
                  <c:v>324398973590.48517</c:v>
                </c:pt>
                <c:pt idx="27">
                  <c:v>319169616985.39691</c:v>
                </c:pt>
                <c:pt idx="28">
                  <c:v>313940260380.3103</c:v>
                </c:pt>
                <c:pt idx="29">
                  <c:v>308710903775.22369</c:v>
                </c:pt>
                <c:pt idx="30">
                  <c:v>303481547170.13544</c:v>
                </c:pt>
              </c:numCache>
            </c:numRef>
          </c:val>
          <c:smooth val="0"/>
          <c:extLst>
            <c:ext xmlns:c16="http://schemas.microsoft.com/office/drawing/2014/chart" uri="{C3380CC4-5D6E-409C-BE32-E72D297353CC}">
              <c16:uniqueId val="{00000002-3472-4CD4-99C9-DCC7B9016330}"/>
            </c:ext>
          </c:extLst>
        </c:ser>
        <c:ser>
          <c:idx val="5"/>
          <c:order val="2"/>
          <c:tx>
            <c:strRef>
              <c:f>'BIFUbC-petroleum-diesel'!$A$4</c:f>
              <c:strCache>
                <c:ptCount val="1"/>
                <c:pt idx="0">
                  <c:v>oil and gas extraction 06</c:v>
                </c:pt>
              </c:strCache>
            </c:strRef>
          </c:tx>
          <c:spPr>
            <a:ln w="28575" cap="rnd">
              <a:solidFill>
                <a:schemeClr val="accent6"/>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3472-4CD4-99C9-DCC7B9016330}"/>
            </c:ext>
          </c:extLst>
        </c:ser>
        <c:ser>
          <c:idx val="6"/>
          <c:order val="3"/>
          <c:tx>
            <c:strRef>
              <c:f>'BIFUbC-petroleum-diesel'!$A$5</c:f>
              <c:strCache>
                <c:ptCount val="1"/>
                <c:pt idx="0">
                  <c:v>other mining and quarrying 07T08</c:v>
                </c:pt>
              </c:strCache>
            </c:strRef>
          </c:tx>
          <c:spPr>
            <a:ln w="28575" cap="rnd">
              <a:solidFill>
                <a:schemeClr val="accent1">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'BIFUbC-petroleum-diesel'!$B$5:$AF$5</c:f>
              <c:numCache>
                <c:formatCode>0.00E+00</c:formatCode>
                <c:ptCount val="31"/>
                <c:pt idx="0">
                  <c:v>2250261110279.9624</c:v>
                </c:pt>
                <c:pt idx="1">
                  <c:v>2304155941733.8398</c:v>
                </c:pt>
                <c:pt idx="2">
                  <c:v>2358050773187.7173</c:v>
                </c:pt>
                <c:pt idx="3">
                  <c:v>2411945604641.5947</c:v>
                </c:pt>
                <c:pt idx="4">
                  <c:v>2465840436095.4722</c:v>
                </c:pt>
                <c:pt idx="5">
                  <c:v>2519735267549.3496</c:v>
                </c:pt>
                <c:pt idx="6">
                  <c:v>2542610298962.4844</c:v>
                </c:pt>
                <c:pt idx="7">
                  <c:v>2565485330375.6133</c:v>
                </c:pt>
                <c:pt idx="8">
                  <c:v>2588360361788.7422</c:v>
                </c:pt>
                <c:pt idx="9">
                  <c:v>2611235393201.8711</c:v>
                </c:pt>
                <c:pt idx="10">
                  <c:v>2634110424615.0044</c:v>
                </c:pt>
                <c:pt idx="11">
                  <c:v>2649899012699.3218</c:v>
                </c:pt>
                <c:pt idx="12">
                  <c:v>2665687600783.6431</c:v>
                </c:pt>
                <c:pt idx="13">
                  <c:v>2681476188867.9644</c:v>
                </c:pt>
                <c:pt idx="14">
                  <c:v>2697264776952.2852</c:v>
                </c:pt>
                <c:pt idx="15">
                  <c:v>2713053365036.606</c:v>
                </c:pt>
                <c:pt idx="16">
                  <c:v>2725350988480.6797</c:v>
                </c:pt>
                <c:pt idx="17">
                  <c:v>2737648611924.7446</c:v>
                </c:pt>
                <c:pt idx="18">
                  <c:v>2749946235368.813</c:v>
                </c:pt>
                <c:pt idx="19">
                  <c:v>2762243858812.8818</c:v>
                </c:pt>
                <c:pt idx="20">
                  <c:v>2774541482256.9463</c:v>
                </c:pt>
                <c:pt idx="21">
                  <c:v>2791493725221.353</c:v>
                </c:pt>
                <c:pt idx="22">
                  <c:v>2805272363967.3457</c:v>
                </c:pt>
                <c:pt idx="23">
                  <c:v>2819051002713.3423</c:v>
                </c:pt>
                <c:pt idx="24">
                  <c:v>2832829641459.3359</c:v>
                </c:pt>
                <c:pt idx="25">
                  <c:v>2846608280205.3281</c:v>
                </c:pt>
                <c:pt idx="26">
                  <c:v>2860386918951.3208</c:v>
                </c:pt>
                <c:pt idx="27">
                  <c:v>2874165557697.3174</c:v>
                </c:pt>
                <c:pt idx="28">
                  <c:v>2887944196443.311</c:v>
                </c:pt>
                <c:pt idx="29">
                  <c:v>2901722835189.3032</c:v>
                </c:pt>
                <c:pt idx="30">
                  <c:v>2915501473935.3008</c:v>
                </c:pt>
              </c:numCache>
            </c:numRef>
          </c:val>
          <c:smooth val="0"/>
          <c:extLst>
            <c:ext xmlns:c16="http://schemas.microsoft.com/office/drawing/2014/chart" uri="{C3380CC4-5D6E-409C-BE32-E72D297353CC}">
              <c16:uniqueId val="{00000004-3472-4CD4-99C9-DCC7B9016330}"/>
            </c:ext>
          </c:extLst>
        </c:ser>
        <c:ser>
          <c:idx val="7"/>
          <c:order val="4"/>
          <c:tx>
            <c:strRef>
              <c:f>'BIFUbC-petroleum-diesel'!$A$6</c:f>
              <c:strCache>
                <c:ptCount val="1"/>
                <c:pt idx="0">
                  <c:v>food beverage and tobacco 10T12</c:v>
                </c:pt>
              </c:strCache>
            </c:strRef>
          </c:tx>
          <c:spPr>
            <a:ln w="28575" cap="rnd">
              <a:solidFill>
                <a:schemeClr val="accent2">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'BIFUbC-petroleum-diesel'!$B$6:$AF$6</c:f>
              <c:numCache>
                <c:formatCode>0.00E+00</c:formatCode>
                <c:ptCount val="31"/>
                <c:pt idx="0">
                  <c:v>4783509846566.2217</c:v>
                </c:pt>
                <c:pt idx="1">
                  <c:v>4926103519411.7373</c:v>
                </c:pt>
                <c:pt idx="2">
                  <c:v>5068697192257.2539</c:v>
                </c:pt>
                <c:pt idx="3">
                  <c:v>5211290865102.7695</c:v>
                </c:pt>
                <c:pt idx="4">
                  <c:v>5353884537948.2852</c:v>
                </c:pt>
                <c:pt idx="5">
                  <c:v>5496478210793.8018</c:v>
                </c:pt>
                <c:pt idx="6">
                  <c:v>5543720388812.0391</c:v>
                </c:pt>
                <c:pt idx="7">
                  <c:v>5590962566830.2695</c:v>
                </c:pt>
                <c:pt idx="8">
                  <c:v>5638204744848.5</c:v>
                </c:pt>
                <c:pt idx="9">
                  <c:v>5685446922866.7295</c:v>
                </c:pt>
                <c:pt idx="10">
                  <c:v>5732689100884.9648</c:v>
                </c:pt>
                <c:pt idx="11">
                  <c:v>5761915955411.4287</c:v>
                </c:pt>
                <c:pt idx="12">
                  <c:v>5791142809937.8984</c:v>
                </c:pt>
                <c:pt idx="13">
                  <c:v>5820369664464.3682</c:v>
                </c:pt>
                <c:pt idx="14">
                  <c:v>5849596518990.8379</c:v>
                </c:pt>
                <c:pt idx="15">
                  <c:v>5878823373517.3066</c:v>
                </c:pt>
                <c:pt idx="16">
                  <c:v>5900875386205.9209</c:v>
                </c:pt>
                <c:pt idx="17">
                  <c:v>5922927398894.5254</c:v>
                </c:pt>
                <c:pt idx="18">
                  <c:v>5944979411583.1348</c:v>
                </c:pt>
                <c:pt idx="19">
                  <c:v>5967031424271.7441</c:v>
                </c:pt>
                <c:pt idx="20">
                  <c:v>5989083436960.3496</c:v>
                </c:pt>
                <c:pt idx="21">
                  <c:v>6020701905432.7754</c:v>
                </c:pt>
                <c:pt idx="22">
                  <c:v>6045797790416.2314</c:v>
                </c:pt>
                <c:pt idx="23">
                  <c:v>6070893675399.6934</c:v>
                </c:pt>
                <c:pt idx="24">
                  <c:v>6095989560383.1523</c:v>
                </c:pt>
                <c:pt idx="25">
                  <c:v>6121085445366.6104</c:v>
                </c:pt>
                <c:pt idx="26">
                  <c:v>6146181330350.0664</c:v>
                </c:pt>
                <c:pt idx="27">
                  <c:v>6171277215333.5293</c:v>
                </c:pt>
                <c:pt idx="28">
                  <c:v>6196373100316.9883</c:v>
                </c:pt>
                <c:pt idx="29">
                  <c:v>6221468985300.4453</c:v>
                </c:pt>
                <c:pt idx="30">
                  <c:v>6246564870283.9082</c:v>
                </c:pt>
              </c:numCache>
            </c:numRef>
          </c:val>
          <c:smooth val="0"/>
          <c:extLst>
            <c:ext xmlns:c16="http://schemas.microsoft.com/office/drawing/2014/chart" uri="{C3380CC4-5D6E-409C-BE32-E72D297353CC}">
              <c16:uniqueId val="{00000005-3472-4CD4-99C9-DCC7B9016330}"/>
            </c:ext>
          </c:extLst>
        </c:ser>
        <c:ser>
          <c:idx val="8"/>
          <c:order val="5"/>
          <c:tx>
            <c:strRef>
              <c:f>'BIFUbC-petroleum-diesel'!$A$7</c:f>
              <c:strCache>
                <c:ptCount val="1"/>
                <c:pt idx="0">
                  <c:v>textiles apparel and leather 13T15</c:v>
                </c:pt>
              </c:strCache>
            </c:strRef>
          </c:tx>
          <c:spPr>
            <a:ln w="28575" cap="rnd">
              <a:solidFill>
                <a:schemeClr val="accent3">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'BIFUbC-petroleum-diesel'!$B$7:$AF$7</c:f>
              <c:numCache>
                <c:formatCode>0.00E+00</c:formatCode>
                <c:ptCount val="31"/>
                <c:pt idx="0">
                  <c:v>2299794129613.8955</c:v>
                </c:pt>
                <c:pt idx="1">
                  <c:v>2378294643325.8779</c:v>
                </c:pt>
                <c:pt idx="2">
                  <c:v>2456795157037.8594</c:v>
                </c:pt>
                <c:pt idx="3">
                  <c:v>2535295670749.8413</c:v>
                </c:pt>
                <c:pt idx="4">
                  <c:v>2613796184461.8232</c:v>
                </c:pt>
                <c:pt idx="5">
                  <c:v>2692296698173.8052</c:v>
                </c:pt>
                <c:pt idx="6">
                  <c:v>2714518262176.5171</c:v>
                </c:pt>
                <c:pt idx="7">
                  <c:v>2736739826179.229</c:v>
                </c:pt>
                <c:pt idx="8">
                  <c:v>2758961390181.9399</c:v>
                </c:pt>
                <c:pt idx="9">
                  <c:v>2781182954184.6509</c:v>
                </c:pt>
                <c:pt idx="10">
                  <c:v>2803404518187.3633</c:v>
                </c:pt>
                <c:pt idx="11">
                  <c:v>2815917518754.813</c:v>
                </c:pt>
                <c:pt idx="12">
                  <c:v>2828430519322.2642</c:v>
                </c:pt>
                <c:pt idx="13">
                  <c:v>2840943519889.7144</c:v>
                </c:pt>
                <c:pt idx="14">
                  <c:v>2853456520457.165</c:v>
                </c:pt>
                <c:pt idx="15">
                  <c:v>2865969521024.6157</c:v>
                </c:pt>
                <c:pt idx="16">
                  <c:v>2875120361964.6919</c:v>
                </c:pt>
                <c:pt idx="17">
                  <c:v>2884271202904.7661</c:v>
                </c:pt>
                <c:pt idx="18">
                  <c:v>2893422043844.8408</c:v>
                </c:pt>
                <c:pt idx="19">
                  <c:v>2902572884784.915</c:v>
                </c:pt>
                <c:pt idx="20">
                  <c:v>2911723725724.9893</c:v>
                </c:pt>
                <c:pt idx="21">
                  <c:v>2925357446168.2339</c:v>
                </c:pt>
                <c:pt idx="22">
                  <c:v>2935934657859.3149</c:v>
                </c:pt>
                <c:pt idx="23">
                  <c:v>2946511869550.3989</c:v>
                </c:pt>
                <c:pt idx="24">
                  <c:v>2957089081241.4814</c:v>
                </c:pt>
                <c:pt idx="25">
                  <c:v>2967666292932.5654</c:v>
                </c:pt>
                <c:pt idx="26">
                  <c:v>2978243504623.646</c:v>
                </c:pt>
                <c:pt idx="27">
                  <c:v>2988820716314.7295</c:v>
                </c:pt>
                <c:pt idx="28">
                  <c:v>2999397928005.8125</c:v>
                </c:pt>
                <c:pt idx="29">
                  <c:v>3009975139696.896</c:v>
                </c:pt>
                <c:pt idx="30">
                  <c:v>3020552351387.979</c:v>
                </c:pt>
              </c:numCache>
            </c:numRef>
          </c:val>
          <c:smooth val="0"/>
          <c:extLst>
            <c:ext xmlns:c16="http://schemas.microsoft.com/office/drawing/2014/chart" uri="{C3380CC4-5D6E-409C-BE32-E72D297353CC}">
              <c16:uniqueId val="{00000006-3472-4CD4-99C9-DCC7B9016330}"/>
            </c:ext>
          </c:extLst>
        </c:ser>
        <c:ser>
          <c:idx val="9"/>
          <c:order val="6"/>
          <c:tx>
            <c:strRef>
              <c:f>'BIFUbC-petroleum-diesel'!$A$8</c:f>
              <c:strCache>
                <c:ptCount val="1"/>
                <c:pt idx="0">
                  <c:v>wood products 16</c:v>
                </c:pt>
              </c:strCache>
            </c:strRef>
          </c:tx>
          <c:spPr>
            <a:ln w="28575" cap="rnd">
              <a:solidFill>
                <a:schemeClr val="accent4">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'BIFUbC-petroleum-diesel'!$B$8:$AF$8</c:f>
              <c:numCache>
                <c:formatCode>0.00E+00</c:formatCode>
                <c:ptCount val="31"/>
                <c:pt idx="0">
                  <c:v>381468133639.78217</c:v>
                </c:pt>
                <c:pt idx="1">
                  <c:v>394545112884.26666</c:v>
                </c:pt>
                <c:pt idx="2">
                  <c:v>407622092128.7511</c:v>
                </c:pt>
                <c:pt idx="3">
                  <c:v>420699071373.2356</c:v>
                </c:pt>
                <c:pt idx="4">
                  <c:v>433776050617.72009</c:v>
                </c:pt>
                <c:pt idx="5">
                  <c:v>446853029862.20459</c:v>
                </c:pt>
                <c:pt idx="6">
                  <c:v>450536163741.59039</c:v>
                </c:pt>
                <c:pt idx="7">
                  <c:v>454219297620.97583</c:v>
                </c:pt>
                <c:pt idx="8">
                  <c:v>457902431500.36145</c:v>
                </c:pt>
                <c:pt idx="9">
                  <c:v>461585565379.74695</c:v>
                </c:pt>
                <c:pt idx="10">
                  <c:v>465268699259.13257</c:v>
                </c:pt>
                <c:pt idx="11">
                  <c:v>467335565508.30847</c:v>
                </c:pt>
                <c:pt idx="12">
                  <c:v>469402431757.48456</c:v>
                </c:pt>
                <c:pt idx="13">
                  <c:v>471469298006.66052</c:v>
                </c:pt>
                <c:pt idx="14">
                  <c:v>473536164255.83655</c:v>
                </c:pt>
                <c:pt idx="15">
                  <c:v>475603030505.01257</c:v>
                </c:pt>
                <c:pt idx="16">
                  <c:v>477112705692.98938</c:v>
                </c:pt>
                <c:pt idx="17">
                  <c:v>478622380880.966</c:v>
                </c:pt>
                <c:pt idx="18">
                  <c:v>480132056068.94275</c:v>
                </c:pt>
                <c:pt idx="19">
                  <c:v>481641731256.91949</c:v>
                </c:pt>
                <c:pt idx="20">
                  <c:v>483151406444.896</c:v>
                </c:pt>
                <c:pt idx="21">
                  <c:v>485404003047.80542</c:v>
                </c:pt>
                <c:pt idx="22">
                  <c:v>487150062322.35126</c:v>
                </c:pt>
                <c:pt idx="23">
                  <c:v>488896121596.89752</c:v>
                </c:pt>
                <c:pt idx="24">
                  <c:v>490642180871.44366</c:v>
                </c:pt>
                <c:pt idx="25">
                  <c:v>492388240145.98987</c:v>
                </c:pt>
                <c:pt idx="26">
                  <c:v>494134299420.53564</c:v>
                </c:pt>
                <c:pt idx="27">
                  <c:v>495880358695.08191</c:v>
                </c:pt>
                <c:pt idx="28">
                  <c:v>497626417969.62811</c:v>
                </c:pt>
                <c:pt idx="29">
                  <c:v>499372477244.17426</c:v>
                </c:pt>
                <c:pt idx="30">
                  <c:v>501118536518.72058</c:v>
                </c:pt>
              </c:numCache>
            </c:numRef>
          </c:val>
          <c:smooth val="0"/>
          <c:extLst>
            <c:ext xmlns:c16="http://schemas.microsoft.com/office/drawing/2014/chart" uri="{C3380CC4-5D6E-409C-BE32-E72D297353CC}">
              <c16:uniqueId val="{00000007-3472-4CD4-99C9-DCC7B9016330}"/>
            </c:ext>
          </c:extLst>
        </c:ser>
        <c:ser>
          <c:idx val="10"/>
          <c:order val="7"/>
          <c:tx>
            <c:strRef>
              <c:f>'BIFUbC-petroleum-diesel'!$A$9</c:f>
              <c:strCache>
                <c:ptCount val="1"/>
                <c:pt idx="0">
                  <c:v>pulp paper and printing 17T18</c:v>
                </c:pt>
              </c:strCache>
            </c:strRef>
          </c:tx>
          <c:spPr>
            <a:ln w="28575" cap="rnd">
              <a:solidFill>
                <a:schemeClr val="accent5">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'BIFUbC-petroleum-diesel'!$B$9:$AF$9</c:f>
              <c:numCache>
                <c:formatCode>0.00E+00</c:formatCode>
                <c:ptCount val="31"/>
                <c:pt idx="0">
                  <c:v>2009270245098.3762</c:v>
                </c:pt>
                <c:pt idx="1">
                  <c:v>2080187901804.2542</c:v>
                </c:pt>
                <c:pt idx="2">
                  <c:v>2151105558510.1318</c:v>
                </c:pt>
                <c:pt idx="3">
                  <c:v>2222023215216.0098</c:v>
                </c:pt>
                <c:pt idx="4">
                  <c:v>2292940871921.8877</c:v>
                </c:pt>
                <c:pt idx="5">
                  <c:v>2363858528627.7651</c:v>
                </c:pt>
                <c:pt idx="6">
                  <c:v>2383157632679.3384</c:v>
                </c:pt>
                <c:pt idx="7">
                  <c:v>2402456736730.9111</c:v>
                </c:pt>
                <c:pt idx="8">
                  <c:v>2421755840782.4834</c:v>
                </c:pt>
                <c:pt idx="9">
                  <c:v>2441054944834.0557</c:v>
                </c:pt>
                <c:pt idx="10">
                  <c:v>2460354048885.6279</c:v>
                </c:pt>
                <c:pt idx="11">
                  <c:v>2470925276979.8101</c:v>
                </c:pt>
                <c:pt idx="12">
                  <c:v>2481496505073.9932</c:v>
                </c:pt>
                <c:pt idx="13">
                  <c:v>2492067733168.1753</c:v>
                </c:pt>
                <c:pt idx="14">
                  <c:v>2502638961262.3574</c:v>
                </c:pt>
                <c:pt idx="15">
                  <c:v>2513210189356.54</c:v>
                </c:pt>
                <c:pt idx="16">
                  <c:v>2520864479578.144</c:v>
                </c:pt>
                <c:pt idx="17">
                  <c:v>2528518769799.7485</c:v>
                </c:pt>
                <c:pt idx="18">
                  <c:v>2536173060021.353</c:v>
                </c:pt>
                <c:pt idx="19">
                  <c:v>2543827350242.957</c:v>
                </c:pt>
                <c:pt idx="20">
                  <c:v>2551481640464.5605</c:v>
                </c:pt>
                <c:pt idx="21">
                  <c:v>2563025181182.9375</c:v>
                </c:pt>
                <c:pt idx="22">
                  <c:v>2571916960198.9673</c:v>
                </c:pt>
                <c:pt idx="23">
                  <c:v>2580808739215</c:v>
                </c:pt>
                <c:pt idx="24">
                  <c:v>2589700518231.0308</c:v>
                </c:pt>
                <c:pt idx="25">
                  <c:v>2598592297247.063</c:v>
                </c:pt>
                <c:pt idx="26">
                  <c:v>2607484076263.0928</c:v>
                </c:pt>
                <c:pt idx="27">
                  <c:v>2616375855279.1245</c:v>
                </c:pt>
                <c:pt idx="28">
                  <c:v>2625267634295.1563</c:v>
                </c:pt>
                <c:pt idx="29">
                  <c:v>2634159413311.1875</c:v>
                </c:pt>
                <c:pt idx="30">
                  <c:v>2643051192327.2202</c:v>
                </c:pt>
              </c:numCache>
            </c:numRef>
          </c:val>
          <c:smooth val="0"/>
          <c:extLst>
            <c:ext xmlns:c16="http://schemas.microsoft.com/office/drawing/2014/chart" uri="{C3380CC4-5D6E-409C-BE32-E72D297353CC}">
              <c16:uniqueId val="{00000008-3472-4CD4-99C9-DCC7B9016330}"/>
            </c:ext>
          </c:extLst>
        </c:ser>
        <c:ser>
          <c:idx val="11"/>
          <c:order val="8"/>
          <c:tx>
            <c:strRef>
              <c:f>'BIFUbC-petroleum-diesel'!$A$10</c:f>
              <c:strCache>
                <c:ptCount val="1"/>
                <c:pt idx="0">
                  <c:v>refined petroleum and coke 19</c:v>
                </c:pt>
              </c:strCache>
            </c:strRef>
          </c:tx>
          <c:spPr>
            <a:ln w="28575" cap="rnd">
              <a:solidFill>
                <a:schemeClr val="accent6">
                  <a:lumMod val="6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3472-4CD4-99C9-DCC7B9016330}"/>
            </c:ext>
          </c:extLst>
        </c:ser>
        <c:ser>
          <c:idx val="12"/>
          <c:order val="9"/>
          <c:tx>
            <c:strRef>
              <c:f>'BIFUbC-petroleum-diesel'!$A$11</c:f>
              <c:strCache>
                <c:ptCount val="1"/>
                <c:pt idx="0">
                  <c:v>chemicals 20</c:v>
                </c:pt>
              </c:strCache>
            </c:strRef>
          </c:tx>
          <c:spPr>
            <a:ln w="28575" cap="rnd">
              <a:solidFill>
                <a:schemeClr val="accent1">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'BIFUbC-petroleum-diesel'!$B$11:$AF$11</c:f>
              <c:numCache>
                <c:formatCode>0.00E+00</c:formatCode>
                <c:ptCount val="31"/>
                <c:pt idx="0">
                  <c:v>82865930260933</c:v>
                </c:pt>
                <c:pt idx="1">
                  <c:v>85756958593676.266</c:v>
                </c:pt>
                <c:pt idx="2">
                  <c:v>88647986926419.547</c:v>
                </c:pt>
                <c:pt idx="3">
                  <c:v>91539015259162.813</c:v>
                </c:pt>
                <c:pt idx="4">
                  <c:v>94430043591906.094</c:v>
                </c:pt>
                <c:pt idx="5">
                  <c:v>97321071924649.359</c:v>
                </c:pt>
                <c:pt idx="6">
                  <c:v>98019276078024.25</c:v>
                </c:pt>
                <c:pt idx="7">
                  <c:v>98717480231399.094</c:v>
                </c:pt>
                <c:pt idx="8">
                  <c:v>99415684384774.047</c:v>
                </c:pt>
                <c:pt idx="9">
                  <c:v>100113888538148.88</c:v>
                </c:pt>
                <c:pt idx="10">
                  <c:v>100812092691523.83</c:v>
                </c:pt>
                <c:pt idx="11">
                  <c:v>101195850209162.28</c:v>
                </c:pt>
                <c:pt idx="12">
                  <c:v>101579607726800.78</c:v>
                </c:pt>
                <c:pt idx="13">
                  <c:v>101963365244439.3</c:v>
                </c:pt>
                <c:pt idx="14">
                  <c:v>102347122762077.8</c:v>
                </c:pt>
                <c:pt idx="15">
                  <c:v>102730880279716.34</c:v>
                </c:pt>
                <c:pt idx="16">
                  <c:v>102977210611700.94</c:v>
                </c:pt>
                <c:pt idx="17">
                  <c:v>103223540943685.58</c:v>
                </c:pt>
                <c:pt idx="18">
                  <c:v>103469871275670.23</c:v>
                </c:pt>
                <c:pt idx="19">
                  <c:v>103716201607654.86</c:v>
                </c:pt>
                <c:pt idx="20">
                  <c:v>103962531939639.56</c:v>
                </c:pt>
                <c:pt idx="21">
                  <c:v>104392098519162.63</c:v>
                </c:pt>
                <c:pt idx="22">
                  <c:v>104696731293545.92</c:v>
                </c:pt>
                <c:pt idx="23">
                  <c:v>105001364067929.16</c:v>
                </c:pt>
                <c:pt idx="24">
                  <c:v>105305996842312.41</c:v>
                </c:pt>
                <c:pt idx="25">
                  <c:v>105610629616695.64</c:v>
                </c:pt>
                <c:pt idx="26">
                  <c:v>105915262391078.86</c:v>
                </c:pt>
                <c:pt idx="27">
                  <c:v>106219895165462.16</c:v>
                </c:pt>
                <c:pt idx="28">
                  <c:v>106524527939845.39</c:v>
                </c:pt>
                <c:pt idx="29">
                  <c:v>106829160714228.63</c:v>
                </c:pt>
                <c:pt idx="30">
                  <c:v>107133793488611.94</c:v>
                </c:pt>
              </c:numCache>
            </c:numRef>
          </c:val>
          <c:smooth val="0"/>
          <c:extLst>
            <c:ext xmlns:c16="http://schemas.microsoft.com/office/drawing/2014/chart" uri="{C3380CC4-5D6E-409C-BE32-E72D297353CC}">
              <c16:uniqueId val="{0000000A-3472-4CD4-99C9-DCC7B9016330}"/>
            </c:ext>
          </c:extLst>
        </c:ser>
        <c:ser>
          <c:idx val="13"/>
          <c:order val="10"/>
          <c:tx>
            <c:strRef>
              <c:f>'BIFUbC-petroleum-diesel'!$A$12</c:f>
              <c:strCache>
                <c:ptCount val="1"/>
                <c:pt idx="0">
                  <c:v>rubber and plastic products 22</c:v>
                </c:pt>
              </c:strCache>
            </c:strRef>
          </c:tx>
          <c:spPr>
            <a:ln w="28575" cap="rnd">
              <a:solidFill>
                <a:schemeClr val="accent2">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'BIFUbC-petroleum-diesel'!$B$12:$AF$12</c:f>
              <c:numCache>
                <c:formatCode>0.00E+00</c:formatCode>
                <c:ptCount val="31"/>
                <c:pt idx="0">
                  <c:v>44834187863791.43</c:v>
                </c:pt>
                <c:pt idx="1">
                  <c:v>46445356884481.172</c:v>
                </c:pt>
                <c:pt idx="2">
                  <c:v>48056525905170.922</c:v>
                </c:pt>
                <c:pt idx="3">
                  <c:v>49667694925860.672</c:v>
                </c:pt>
                <c:pt idx="4">
                  <c:v>51278863946550.422</c:v>
                </c:pt>
                <c:pt idx="5">
                  <c:v>52890032967240.172</c:v>
                </c:pt>
                <c:pt idx="6">
                  <c:v>53305319508184.977</c:v>
                </c:pt>
                <c:pt idx="7">
                  <c:v>53720606049129.766</c:v>
                </c:pt>
                <c:pt idx="8">
                  <c:v>54135892590074.625</c:v>
                </c:pt>
                <c:pt idx="9">
                  <c:v>54551179131019.422</c:v>
                </c:pt>
                <c:pt idx="10">
                  <c:v>54966465671964.289</c:v>
                </c:pt>
                <c:pt idx="11">
                  <c:v>55212678151042.648</c:v>
                </c:pt>
                <c:pt idx="12">
                  <c:v>55458890630121.031</c:v>
                </c:pt>
                <c:pt idx="13">
                  <c:v>55705103109199.414</c:v>
                </c:pt>
                <c:pt idx="14">
                  <c:v>55951315588277.805</c:v>
                </c:pt>
                <c:pt idx="15">
                  <c:v>56197528067356.211</c:v>
                </c:pt>
                <c:pt idx="16">
                  <c:v>56369793160050.953</c:v>
                </c:pt>
                <c:pt idx="17">
                  <c:v>56542058252745.742</c:v>
                </c:pt>
                <c:pt idx="18">
                  <c:v>56714323345440.539</c:v>
                </c:pt>
                <c:pt idx="19">
                  <c:v>56886588438135.313</c:v>
                </c:pt>
                <c:pt idx="20">
                  <c:v>57058853530830.148</c:v>
                </c:pt>
                <c:pt idx="21">
                  <c:v>57329715138703</c:v>
                </c:pt>
                <c:pt idx="22">
                  <c:v>57533351849863.594</c:v>
                </c:pt>
                <c:pt idx="23">
                  <c:v>57736988561024.133</c:v>
                </c:pt>
                <c:pt idx="24">
                  <c:v>57940625272184.672</c:v>
                </c:pt>
                <c:pt idx="25">
                  <c:v>58144261983345.234</c:v>
                </c:pt>
                <c:pt idx="26">
                  <c:v>58347898694505.766</c:v>
                </c:pt>
                <c:pt idx="27">
                  <c:v>58551535405666.359</c:v>
                </c:pt>
                <c:pt idx="28">
                  <c:v>58755172116826.898</c:v>
                </c:pt>
                <c:pt idx="29">
                  <c:v>58958808827987.438</c:v>
                </c:pt>
                <c:pt idx="30">
                  <c:v>59162445539148.031</c:v>
                </c:pt>
              </c:numCache>
            </c:numRef>
          </c:val>
          <c:smooth val="0"/>
          <c:extLst>
            <c:ext xmlns:c16="http://schemas.microsoft.com/office/drawing/2014/chart" uri="{C3380CC4-5D6E-409C-BE32-E72D297353CC}">
              <c16:uniqueId val="{0000000B-3472-4CD4-99C9-DCC7B9016330}"/>
            </c:ext>
          </c:extLst>
        </c:ser>
        <c:ser>
          <c:idx val="14"/>
          <c:order val="11"/>
          <c:tx>
            <c:strRef>
              <c:f>'BIFUbC-petroleum-diesel'!$A$13</c:f>
              <c:strCache>
                <c:ptCount val="1"/>
                <c:pt idx="0">
                  <c:v>glass and glass products 231</c:v>
                </c:pt>
              </c:strCache>
            </c:strRef>
          </c:tx>
          <c:spPr>
            <a:ln w="28575" cap="rnd">
              <a:solidFill>
                <a:schemeClr val="accent3">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'BIFUbC-petroleum-diesel'!$B$13:$AF$13</c:f>
              <c:numCache>
                <c:formatCode>0.00E+00</c:formatCode>
                <c:ptCount val="31"/>
                <c:pt idx="0">
                  <c:v>679289428698.72192</c:v>
                </c:pt>
                <c:pt idx="1">
                  <c:v>703219064365.98657</c:v>
                </c:pt>
                <c:pt idx="2">
                  <c:v>727148700033.25122</c:v>
                </c:pt>
                <c:pt idx="3">
                  <c:v>751078335700.51599</c:v>
                </c:pt>
                <c:pt idx="4">
                  <c:v>775007971367.78076</c:v>
                </c:pt>
                <c:pt idx="5">
                  <c:v>798937607035.04529</c:v>
                </c:pt>
                <c:pt idx="6">
                  <c:v>805464478015.43872</c:v>
                </c:pt>
                <c:pt idx="7">
                  <c:v>811991348995.83179</c:v>
                </c:pt>
                <c:pt idx="8">
                  <c:v>818518219976.22498</c:v>
                </c:pt>
                <c:pt idx="9">
                  <c:v>825045090956.6178</c:v>
                </c:pt>
                <c:pt idx="10">
                  <c:v>831571961937.01099</c:v>
                </c:pt>
                <c:pt idx="11">
                  <c:v>835152981144.12573</c:v>
                </c:pt>
                <c:pt idx="12">
                  <c:v>838734000351.24072</c:v>
                </c:pt>
                <c:pt idx="13">
                  <c:v>842315019558.35571</c:v>
                </c:pt>
                <c:pt idx="14">
                  <c:v>845896038765.4707</c:v>
                </c:pt>
                <c:pt idx="15">
                  <c:v>849477057972.58557</c:v>
                </c:pt>
                <c:pt idx="16">
                  <c:v>852071521286.8042</c:v>
                </c:pt>
                <c:pt idx="17">
                  <c:v>854665984601.02258</c:v>
                </c:pt>
                <c:pt idx="18">
                  <c:v>857260447915.24097</c:v>
                </c:pt>
                <c:pt idx="19">
                  <c:v>859854911229.45959</c:v>
                </c:pt>
                <c:pt idx="20">
                  <c:v>862449374543.67786</c:v>
                </c:pt>
                <c:pt idx="21">
                  <c:v>866359245715.09229</c:v>
                </c:pt>
                <c:pt idx="22">
                  <c:v>869372247892.96313</c:v>
                </c:pt>
                <c:pt idx="23">
                  <c:v>872385250070.83484</c:v>
                </c:pt>
                <c:pt idx="24">
                  <c:v>875398252248.70654</c:v>
                </c:pt>
                <c:pt idx="25">
                  <c:v>878411254426.57825</c:v>
                </c:pt>
                <c:pt idx="26">
                  <c:v>881424256604.44922</c:v>
                </c:pt>
                <c:pt idx="27">
                  <c:v>884437258782.32092</c:v>
                </c:pt>
                <c:pt idx="28">
                  <c:v>887450260960.1925</c:v>
                </c:pt>
                <c:pt idx="29">
                  <c:v>890463263138.06433</c:v>
                </c:pt>
                <c:pt idx="30">
                  <c:v>893476265315.93604</c:v>
                </c:pt>
              </c:numCache>
            </c:numRef>
          </c:val>
          <c:smooth val="0"/>
          <c:extLst>
            <c:ext xmlns:c16="http://schemas.microsoft.com/office/drawing/2014/chart" uri="{C3380CC4-5D6E-409C-BE32-E72D297353CC}">
              <c16:uniqueId val="{0000000C-3472-4CD4-99C9-DCC7B9016330}"/>
            </c:ext>
          </c:extLst>
        </c:ser>
        <c:ser>
          <c:idx val="15"/>
          <c:order val="12"/>
          <c:tx>
            <c:strRef>
              <c:f>'BIFUbC-petroleum-diesel'!$A$14</c:f>
              <c:strCache>
                <c:ptCount val="1"/>
                <c:pt idx="0">
                  <c:v>cement and other nonmetallic minerals 239</c:v>
                </c:pt>
              </c:strCache>
            </c:strRef>
          </c:tx>
          <c:spPr>
            <a:ln w="28575" cap="rnd">
              <a:solidFill>
                <a:schemeClr val="accent4">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'BIFUbC-petroleum-diesel'!$B$14:$AF$14</c:f>
              <c:numCache>
                <c:formatCode>0.00E+00</c:formatCode>
                <c:ptCount val="31"/>
                <c:pt idx="0">
                  <c:v>9738958730650.6836</c:v>
                </c:pt>
                <c:pt idx="1">
                  <c:v>9977355823205.3145</c:v>
                </c:pt>
                <c:pt idx="2">
                  <c:v>10215752915759.945</c:v>
                </c:pt>
                <c:pt idx="3">
                  <c:v>10454150008314.578</c:v>
                </c:pt>
                <c:pt idx="4">
                  <c:v>10692547100869.209</c:v>
                </c:pt>
                <c:pt idx="5">
                  <c:v>10930944193423.84</c:v>
                </c:pt>
                <c:pt idx="6">
                  <c:v>11029691438254.707</c:v>
                </c:pt>
                <c:pt idx="7">
                  <c:v>11128438683085.545</c:v>
                </c:pt>
                <c:pt idx="8">
                  <c:v>11227185927916.387</c:v>
                </c:pt>
                <c:pt idx="9">
                  <c:v>11325933172747.225</c:v>
                </c:pt>
                <c:pt idx="10">
                  <c:v>11424680417578.084</c:v>
                </c:pt>
                <c:pt idx="11">
                  <c:v>11492216356938.707</c:v>
                </c:pt>
                <c:pt idx="12">
                  <c:v>11559752296299.352</c:v>
                </c:pt>
                <c:pt idx="13">
                  <c:v>11627288235659.996</c:v>
                </c:pt>
                <c:pt idx="14">
                  <c:v>11694824175020.639</c:v>
                </c:pt>
                <c:pt idx="15">
                  <c:v>11762360114381.279</c:v>
                </c:pt>
                <c:pt idx="16">
                  <c:v>11814832598014.73</c:v>
                </c:pt>
                <c:pt idx="17">
                  <c:v>11867305081648.146</c:v>
                </c:pt>
                <c:pt idx="18">
                  <c:v>11919777565281.578</c:v>
                </c:pt>
                <c:pt idx="19">
                  <c:v>11972250048915.01</c:v>
                </c:pt>
                <c:pt idx="20">
                  <c:v>12024722532548.426</c:v>
                </c:pt>
                <c:pt idx="21">
                  <c:v>12097279623818.145</c:v>
                </c:pt>
                <c:pt idx="22">
                  <c:v>12156142664426.75</c:v>
                </c:pt>
                <c:pt idx="23">
                  <c:v>12215005705035.375</c:v>
                </c:pt>
                <c:pt idx="24">
                  <c:v>12273868745643.984</c:v>
                </c:pt>
                <c:pt idx="25">
                  <c:v>12332731786252.59</c:v>
                </c:pt>
                <c:pt idx="26">
                  <c:v>12391594826861.195</c:v>
                </c:pt>
                <c:pt idx="27">
                  <c:v>12450457867469.82</c:v>
                </c:pt>
                <c:pt idx="28">
                  <c:v>12509320908078.428</c:v>
                </c:pt>
                <c:pt idx="29">
                  <c:v>12568183948687.037</c:v>
                </c:pt>
                <c:pt idx="30">
                  <c:v>12627046989295.662</c:v>
                </c:pt>
              </c:numCache>
            </c:numRef>
          </c:val>
          <c:smooth val="0"/>
          <c:extLst>
            <c:ext xmlns:c16="http://schemas.microsoft.com/office/drawing/2014/chart" uri="{C3380CC4-5D6E-409C-BE32-E72D297353CC}">
              <c16:uniqueId val="{0000000D-3472-4CD4-99C9-DCC7B9016330}"/>
            </c:ext>
          </c:extLst>
        </c:ser>
        <c:ser>
          <c:idx val="16"/>
          <c:order val="13"/>
          <c:tx>
            <c:strRef>
              <c:f>'BIFUbC-petroleum-diesel'!$A$15</c:f>
              <c:strCache>
                <c:ptCount val="1"/>
                <c:pt idx="0">
                  <c:v>iron and steel 241</c:v>
                </c:pt>
              </c:strCache>
            </c:strRef>
          </c:tx>
          <c:spPr>
            <a:ln w="28575" cap="rnd">
              <a:solidFill>
                <a:schemeClr val="accent5">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'BIFUbC-petroleum-diesel'!$B$15:$AF$15</c:f>
              <c:numCache>
                <c:formatCode>0.00E+00</c:formatCode>
                <c:ptCount val="31"/>
                <c:pt idx="0">
                  <c:v>7085190184419.9404</c:v>
                </c:pt>
                <c:pt idx="1">
                  <c:v>6965391444557.8164</c:v>
                </c:pt>
                <c:pt idx="2">
                  <c:v>6845592704695.6924</c:v>
                </c:pt>
                <c:pt idx="3">
                  <c:v>6725793964833.5684</c:v>
                </c:pt>
                <c:pt idx="4">
                  <c:v>6605995224971.4434</c:v>
                </c:pt>
                <c:pt idx="5">
                  <c:v>6486196485109.3193</c:v>
                </c:pt>
                <c:pt idx="6">
                  <c:v>6447718569130.46</c:v>
                </c:pt>
                <c:pt idx="7">
                  <c:v>6409240653151.5986</c:v>
                </c:pt>
                <c:pt idx="8">
                  <c:v>6370762737172.7383</c:v>
                </c:pt>
                <c:pt idx="9">
                  <c:v>6332284821193.876</c:v>
                </c:pt>
                <c:pt idx="10">
                  <c:v>6293806905215.0156</c:v>
                </c:pt>
                <c:pt idx="11">
                  <c:v>6274821286021.0703</c:v>
                </c:pt>
                <c:pt idx="12">
                  <c:v>6255835666827.124</c:v>
                </c:pt>
                <c:pt idx="13">
                  <c:v>6236850047633.1777</c:v>
                </c:pt>
                <c:pt idx="14">
                  <c:v>6217864428439.2314</c:v>
                </c:pt>
                <c:pt idx="15">
                  <c:v>6198878809245.2842</c:v>
                </c:pt>
                <c:pt idx="16">
                  <c:v>6186400159177.168</c:v>
                </c:pt>
                <c:pt idx="17">
                  <c:v>6173921509109.0508</c:v>
                </c:pt>
                <c:pt idx="18">
                  <c:v>6161442859040.9375</c:v>
                </c:pt>
                <c:pt idx="19">
                  <c:v>6148964208972.8203</c:v>
                </c:pt>
                <c:pt idx="20">
                  <c:v>6136485558904.6992</c:v>
                </c:pt>
                <c:pt idx="21">
                  <c:v>6115330950002.1475</c:v>
                </c:pt>
                <c:pt idx="22">
                  <c:v>6100091767577.6172</c:v>
                </c:pt>
                <c:pt idx="23">
                  <c:v>6084852585153.0879</c:v>
                </c:pt>
                <c:pt idx="24">
                  <c:v>6069613402728.5576</c:v>
                </c:pt>
                <c:pt idx="25">
                  <c:v>6054374220304.0313</c:v>
                </c:pt>
                <c:pt idx="26">
                  <c:v>6039135037879.502</c:v>
                </c:pt>
                <c:pt idx="27">
                  <c:v>6023895855454.9727</c:v>
                </c:pt>
                <c:pt idx="28">
                  <c:v>6008656673030.4434</c:v>
                </c:pt>
                <c:pt idx="29">
                  <c:v>5993417490605.9131</c:v>
                </c:pt>
                <c:pt idx="30">
                  <c:v>5978178308181.3828</c:v>
                </c:pt>
              </c:numCache>
            </c:numRef>
          </c:val>
          <c:smooth val="0"/>
          <c:extLst>
            <c:ext xmlns:c16="http://schemas.microsoft.com/office/drawing/2014/chart" uri="{C3380CC4-5D6E-409C-BE32-E72D297353CC}">
              <c16:uniqueId val="{0000000E-3472-4CD4-99C9-DCC7B9016330}"/>
            </c:ext>
          </c:extLst>
        </c:ser>
        <c:ser>
          <c:idx val="17"/>
          <c:order val="14"/>
          <c:tx>
            <c:strRef>
              <c:f>'BIFUbC-petroleum-diesel'!$A$16</c:f>
              <c:strCache>
                <c:ptCount val="1"/>
                <c:pt idx="0">
                  <c:v>other metals 242</c:v>
                </c:pt>
              </c:strCache>
            </c:strRef>
          </c:tx>
          <c:spPr>
            <a:ln w="28575" cap="rnd">
              <a:solidFill>
                <a:schemeClr val="accent6">
                  <a:lumMod val="80000"/>
                  <a:lumOff val="2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'BIFUbC-petroleum-diesel'!$B$16:$AF$16</c:f>
              <c:numCache>
                <c:formatCode>0.00E+00</c:formatCode>
                <c:ptCount val="31"/>
                <c:pt idx="0">
                  <c:v>1034342239424.5818</c:v>
                </c:pt>
                <c:pt idx="1">
                  <c:v>1062978589890.9873</c:v>
                </c:pt>
                <c:pt idx="2">
                  <c:v>1091614940357.3928</c:v>
                </c:pt>
                <c:pt idx="3">
                  <c:v>1120251290823.7983</c:v>
                </c:pt>
                <c:pt idx="4">
                  <c:v>1148887641290.2041</c:v>
                </c:pt>
                <c:pt idx="5">
                  <c:v>1177523991756.6094</c:v>
                </c:pt>
                <c:pt idx="6">
                  <c:v>1184330623927.4004</c:v>
                </c:pt>
                <c:pt idx="7">
                  <c:v>1191137256098.1912</c:v>
                </c:pt>
                <c:pt idx="8">
                  <c:v>1197943888268.9817</c:v>
                </c:pt>
                <c:pt idx="9">
                  <c:v>1204750520439.7727</c:v>
                </c:pt>
                <c:pt idx="10">
                  <c:v>1211557152610.5635</c:v>
                </c:pt>
                <c:pt idx="11">
                  <c:v>1216617114872.209</c:v>
                </c:pt>
                <c:pt idx="12">
                  <c:v>1221677077133.8545</c:v>
                </c:pt>
                <c:pt idx="13">
                  <c:v>1226737039395.5005</c:v>
                </c:pt>
                <c:pt idx="14">
                  <c:v>1231797001657.1462</c:v>
                </c:pt>
                <c:pt idx="15">
                  <c:v>1236856963918.792</c:v>
                </c:pt>
                <c:pt idx="16">
                  <c:v>1242977198128.269</c:v>
                </c:pt>
                <c:pt idx="17">
                  <c:v>1249097432337.7466</c:v>
                </c:pt>
                <c:pt idx="18">
                  <c:v>1255217666547.2241</c:v>
                </c:pt>
                <c:pt idx="19">
                  <c:v>1261337900756.7017</c:v>
                </c:pt>
                <c:pt idx="20">
                  <c:v>1267458134966.1792</c:v>
                </c:pt>
                <c:pt idx="21">
                  <c:v>1272164673245.2141</c:v>
                </c:pt>
                <c:pt idx="22">
                  <c:v>1277835095113.1868</c:v>
                </c:pt>
                <c:pt idx="23">
                  <c:v>1283505516981.1592</c:v>
                </c:pt>
                <c:pt idx="24">
                  <c:v>1289175938849.1321</c:v>
                </c:pt>
                <c:pt idx="25">
                  <c:v>1294846360717.1045</c:v>
                </c:pt>
                <c:pt idx="26">
                  <c:v>1300516782585.0796</c:v>
                </c:pt>
                <c:pt idx="27">
                  <c:v>1306187204453.052</c:v>
                </c:pt>
                <c:pt idx="28">
                  <c:v>1311857626321.0249</c:v>
                </c:pt>
                <c:pt idx="29">
                  <c:v>1317528048188.9976</c:v>
                </c:pt>
                <c:pt idx="30">
                  <c:v>1323198470056.9702</c:v>
                </c:pt>
              </c:numCache>
            </c:numRef>
          </c:val>
          <c:smooth val="0"/>
          <c:extLst>
            <c:ext xmlns:c16="http://schemas.microsoft.com/office/drawing/2014/chart" uri="{C3380CC4-5D6E-409C-BE32-E72D297353CC}">
              <c16:uniqueId val="{0000000F-3472-4CD4-99C9-DCC7B9016330}"/>
            </c:ext>
          </c:extLst>
        </c:ser>
        <c:ser>
          <c:idx val="18"/>
          <c:order val="15"/>
          <c:tx>
            <c:strRef>
              <c:f>'BIFUbC-petroleum-diesel'!$A$17</c:f>
              <c:strCache>
                <c:ptCount val="1"/>
                <c:pt idx="0">
                  <c:v>metal products except machinery and vehicles 25</c:v>
                </c:pt>
              </c:strCache>
            </c:strRef>
          </c:tx>
          <c:spPr>
            <a:ln w="28575" cap="rnd">
              <a:solidFill>
                <a:schemeClr val="accent1">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'BIFUbC-petroleum-diesel'!$B$17:$AF$17</c:f>
              <c:numCache>
                <c:formatCode>0.00E+00</c:formatCode>
                <c:ptCount val="31"/>
                <c:pt idx="0">
                  <c:v>3669634390424.5234</c:v>
                </c:pt>
                <c:pt idx="1">
                  <c:v>3749184579629.6299</c:v>
                </c:pt>
                <c:pt idx="2">
                  <c:v>3828734768834.7373</c:v>
                </c:pt>
                <c:pt idx="3">
                  <c:v>3908284958039.8438</c:v>
                </c:pt>
                <c:pt idx="4">
                  <c:v>3987835147244.9502</c:v>
                </c:pt>
                <c:pt idx="5">
                  <c:v>4067385336450.0571</c:v>
                </c:pt>
                <c:pt idx="6">
                  <c:v>4080050868395.6128</c:v>
                </c:pt>
                <c:pt idx="7">
                  <c:v>4092716400341.1689</c:v>
                </c:pt>
                <c:pt idx="8">
                  <c:v>4105381932286.7246</c:v>
                </c:pt>
                <c:pt idx="9">
                  <c:v>4118047464232.2803</c:v>
                </c:pt>
                <c:pt idx="10">
                  <c:v>4130712996177.8359</c:v>
                </c:pt>
                <c:pt idx="11">
                  <c:v>4136748350533.1426</c:v>
                </c:pt>
                <c:pt idx="12">
                  <c:v>4142783704888.4502</c:v>
                </c:pt>
                <c:pt idx="13">
                  <c:v>4148819059243.7573</c:v>
                </c:pt>
                <c:pt idx="14">
                  <c:v>4154854413599.0645</c:v>
                </c:pt>
                <c:pt idx="15">
                  <c:v>4160889767954.3721</c:v>
                </c:pt>
                <c:pt idx="16">
                  <c:v>4172856240127.1924</c:v>
                </c:pt>
                <c:pt idx="17">
                  <c:v>4184822712300.0127</c:v>
                </c:pt>
                <c:pt idx="18">
                  <c:v>4196789184472.833</c:v>
                </c:pt>
                <c:pt idx="19">
                  <c:v>4208755656645.6533</c:v>
                </c:pt>
                <c:pt idx="20">
                  <c:v>4220722128818.4741</c:v>
                </c:pt>
                <c:pt idx="21">
                  <c:v>4224780443901.2764</c:v>
                </c:pt>
                <c:pt idx="22">
                  <c:v>4234230684272.7275</c:v>
                </c:pt>
                <c:pt idx="23">
                  <c:v>4243680924644.1777</c:v>
                </c:pt>
                <c:pt idx="24">
                  <c:v>4253131165015.6279</c:v>
                </c:pt>
                <c:pt idx="25">
                  <c:v>4262581405387.0781</c:v>
                </c:pt>
                <c:pt idx="26">
                  <c:v>4272031645758.5327</c:v>
                </c:pt>
                <c:pt idx="27">
                  <c:v>4281481886129.9834</c:v>
                </c:pt>
                <c:pt idx="28">
                  <c:v>4290932126501.4336</c:v>
                </c:pt>
                <c:pt idx="29">
                  <c:v>4300382366872.8838</c:v>
                </c:pt>
                <c:pt idx="30">
                  <c:v>4309832607244.334</c:v>
                </c:pt>
              </c:numCache>
            </c:numRef>
          </c:val>
          <c:smooth val="0"/>
          <c:extLst>
            <c:ext xmlns:c16="http://schemas.microsoft.com/office/drawing/2014/chart" uri="{C3380CC4-5D6E-409C-BE32-E72D297353CC}">
              <c16:uniqueId val="{00000010-3472-4CD4-99C9-DCC7B9016330}"/>
            </c:ext>
          </c:extLst>
        </c:ser>
        <c:ser>
          <c:idx val="19"/>
          <c:order val="16"/>
          <c:tx>
            <c:strRef>
              <c:f>'BIFUbC-petroleum-diesel'!$A$18</c:f>
              <c:strCache>
                <c:ptCount val="1"/>
                <c:pt idx="0">
                  <c:v>computers and electronics 26</c:v>
                </c:pt>
              </c:strCache>
            </c:strRef>
          </c:tx>
          <c:spPr>
            <a:ln w="28575" cap="rnd">
              <a:solidFill>
                <a:schemeClr val="accent2">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'BIFUbC-petroleum-diesel'!$B$18:$AF$18</c:f>
              <c:numCache>
                <c:formatCode>0.00E+00</c:formatCode>
                <c:ptCount val="31"/>
                <c:pt idx="0">
                  <c:v>11263900052731.586</c:v>
                </c:pt>
                <c:pt idx="1">
                  <c:v>11776168988792.266</c:v>
                </c:pt>
                <c:pt idx="2">
                  <c:v>12288437924852.945</c:v>
                </c:pt>
                <c:pt idx="3">
                  <c:v>12800706860913.627</c:v>
                </c:pt>
                <c:pt idx="4">
                  <c:v>13312975796974.305</c:v>
                </c:pt>
                <c:pt idx="5">
                  <c:v>13825244733034.986</c:v>
                </c:pt>
                <c:pt idx="6">
                  <c:v>14076098247777.809</c:v>
                </c:pt>
                <c:pt idx="7">
                  <c:v>14326951762520.697</c:v>
                </c:pt>
                <c:pt idx="8">
                  <c:v>14577805277263.586</c:v>
                </c:pt>
                <c:pt idx="9">
                  <c:v>14828658792006.475</c:v>
                </c:pt>
                <c:pt idx="10">
                  <c:v>15079512306749.43</c:v>
                </c:pt>
                <c:pt idx="11">
                  <c:v>15288942830852.723</c:v>
                </c:pt>
                <c:pt idx="12">
                  <c:v>15498373354956.016</c:v>
                </c:pt>
                <c:pt idx="13">
                  <c:v>15707803879059.311</c:v>
                </c:pt>
                <c:pt idx="14">
                  <c:v>15917234403162.602</c:v>
                </c:pt>
                <c:pt idx="15">
                  <c:v>16126664927265.896</c:v>
                </c:pt>
                <c:pt idx="16">
                  <c:v>16342270307116.707</c:v>
                </c:pt>
                <c:pt idx="17">
                  <c:v>16557875686967.516</c:v>
                </c:pt>
                <c:pt idx="18">
                  <c:v>16773481066818.33</c:v>
                </c:pt>
                <c:pt idx="19">
                  <c:v>16989086446669.139</c:v>
                </c:pt>
                <c:pt idx="20">
                  <c:v>17204691826519.949</c:v>
                </c:pt>
                <c:pt idx="21">
                  <c:v>17412064065374.072</c:v>
                </c:pt>
                <c:pt idx="22">
                  <c:v>17625049809453.199</c:v>
                </c:pt>
                <c:pt idx="23">
                  <c:v>17838035553532.398</c:v>
                </c:pt>
                <c:pt idx="24">
                  <c:v>18051021297611.527</c:v>
                </c:pt>
                <c:pt idx="25">
                  <c:v>18264007041690.66</c:v>
                </c:pt>
                <c:pt idx="26">
                  <c:v>18476992785769.793</c:v>
                </c:pt>
                <c:pt idx="27">
                  <c:v>18689978529848.918</c:v>
                </c:pt>
                <c:pt idx="28">
                  <c:v>18902964273928.051</c:v>
                </c:pt>
                <c:pt idx="29">
                  <c:v>19115950018007.184</c:v>
                </c:pt>
                <c:pt idx="30">
                  <c:v>19328935762086.313</c:v>
                </c:pt>
              </c:numCache>
            </c:numRef>
          </c:val>
          <c:smooth val="0"/>
          <c:extLst>
            <c:ext xmlns:c16="http://schemas.microsoft.com/office/drawing/2014/chart" uri="{C3380CC4-5D6E-409C-BE32-E72D297353CC}">
              <c16:uniqueId val="{00000011-3472-4CD4-99C9-DCC7B9016330}"/>
            </c:ext>
          </c:extLst>
        </c:ser>
        <c:ser>
          <c:idx val="20"/>
          <c:order val="17"/>
          <c:tx>
            <c:strRef>
              <c:f>'BIFUbC-petroleum-diesel'!$A$19</c:f>
              <c:strCache>
                <c:ptCount val="1"/>
                <c:pt idx="0">
                  <c:v>appliances and electrical equipment 27</c:v>
                </c:pt>
              </c:strCache>
            </c:strRef>
          </c:tx>
          <c:spPr>
            <a:ln w="28575" cap="rnd">
              <a:solidFill>
                <a:schemeClr val="accent3">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'BIFUbC-petroleum-diesel'!$B$19:$AF$19</c:f>
              <c:numCache>
                <c:formatCode>0.00E+00</c:formatCode>
                <c:ptCount val="31"/>
                <c:pt idx="0">
                  <c:v>1961494670923.6121</c:v>
                </c:pt>
                <c:pt idx="1">
                  <c:v>2050701143234.1555</c:v>
                </c:pt>
                <c:pt idx="2">
                  <c:v>2139907615544.6992</c:v>
                </c:pt>
                <c:pt idx="3">
                  <c:v>2229114087855.2432</c:v>
                </c:pt>
                <c:pt idx="4">
                  <c:v>2318320560165.7871</c:v>
                </c:pt>
                <c:pt idx="5">
                  <c:v>2407527032476.3306</c:v>
                </c:pt>
                <c:pt idx="6">
                  <c:v>2451210643840.689</c:v>
                </c:pt>
                <c:pt idx="7">
                  <c:v>2494894255205.0591</c:v>
                </c:pt>
                <c:pt idx="8">
                  <c:v>2538577866569.4292</c:v>
                </c:pt>
                <c:pt idx="9">
                  <c:v>2582261477933.7993</c:v>
                </c:pt>
                <c:pt idx="10">
                  <c:v>2625945089298.1807</c:v>
                </c:pt>
                <c:pt idx="11">
                  <c:v>2662415304324.4341</c:v>
                </c:pt>
                <c:pt idx="12">
                  <c:v>2698885519350.6875</c:v>
                </c:pt>
                <c:pt idx="13">
                  <c:v>2735355734376.9414</c:v>
                </c:pt>
                <c:pt idx="14">
                  <c:v>2771825949403.1948</c:v>
                </c:pt>
                <c:pt idx="15">
                  <c:v>2808296164429.4482</c:v>
                </c:pt>
                <c:pt idx="16">
                  <c:v>2845841668350.8247</c:v>
                </c:pt>
                <c:pt idx="17">
                  <c:v>2883387172272.2012</c:v>
                </c:pt>
                <c:pt idx="18">
                  <c:v>2920932676193.5776</c:v>
                </c:pt>
                <c:pt idx="19">
                  <c:v>2958478180114.9546</c:v>
                </c:pt>
                <c:pt idx="20">
                  <c:v>2996023684036.3311</c:v>
                </c:pt>
                <c:pt idx="21">
                  <c:v>3032135469430.8765</c:v>
                </c:pt>
                <c:pt idx="22">
                  <c:v>3069224790184.624</c:v>
                </c:pt>
                <c:pt idx="23">
                  <c:v>3106314110938.3828</c:v>
                </c:pt>
                <c:pt idx="24">
                  <c:v>3143403431692.1304</c:v>
                </c:pt>
                <c:pt idx="25">
                  <c:v>3180492752445.8779</c:v>
                </c:pt>
                <c:pt idx="26">
                  <c:v>3217582073199.6255</c:v>
                </c:pt>
                <c:pt idx="27">
                  <c:v>3254671393953.373</c:v>
                </c:pt>
                <c:pt idx="28">
                  <c:v>3291760714707.1206</c:v>
                </c:pt>
                <c:pt idx="29">
                  <c:v>3328850035460.8682</c:v>
                </c:pt>
                <c:pt idx="30">
                  <c:v>3365939356214.6157</c:v>
                </c:pt>
              </c:numCache>
            </c:numRef>
          </c:val>
          <c:smooth val="0"/>
          <c:extLst>
            <c:ext xmlns:c16="http://schemas.microsoft.com/office/drawing/2014/chart" uri="{C3380CC4-5D6E-409C-BE32-E72D297353CC}">
              <c16:uniqueId val="{00000012-3472-4CD4-99C9-DCC7B9016330}"/>
            </c:ext>
          </c:extLst>
        </c:ser>
        <c:ser>
          <c:idx val="21"/>
          <c:order val="18"/>
          <c:tx>
            <c:strRef>
              <c:f>'BIFUbC-petroleum-diesel'!$A$20</c:f>
              <c:strCache>
                <c:ptCount val="1"/>
                <c:pt idx="0">
                  <c:v>other machinery 28</c:v>
                </c:pt>
              </c:strCache>
            </c:strRef>
          </c:tx>
          <c:spPr>
            <a:ln w="28575" cap="rnd">
              <a:solidFill>
                <a:schemeClr val="accent4">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'BIFUbC-petroleum-diesel'!$B$20:$AF$20</c:f>
              <c:numCache>
                <c:formatCode>0.00E+00</c:formatCode>
                <c:ptCount val="31"/>
                <c:pt idx="0">
                  <c:v>3062137132783.6929</c:v>
                </c:pt>
                <c:pt idx="1">
                  <c:v>3201399530686.6812</c:v>
                </c:pt>
                <c:pt idx="2">
                  <c:v>3340661928589.6699</c:v>
                </c:pt>
                <c:pt idx="3">
                  <c:v>3479924326492.6597</c:v>
                </c:pt>
                <c:pt idx="4">
                  <c:v>3619186724395.6479</c:v>
                </c:pt>
                <c:pt idx="5">
                  <c:v>3758449122298.6367</c:v>
                </c:pt>
                <c:pt idx="6">
                  <c:v>3826644672577.603</c:v>
                </c:pt>
                <c:pt idx="7">
                  <c:v>3894840222856.5859</c:v>
                </c:pt>
                <c:pt idx="8">
                  <c:v>3963035773135.5693</c:v>
                </c:pt>
                <c:pt idx="9">
                  <c:v>4031231323414.5532</c:v>
                </c:pt>
                <c:pt idx="10">
                  <c:v>4099426873693.5542</c:v>
                </c:pt>
                <c:pt idx="11">
                  <c:v>4156361415157.2388</c:v>
                </c:pt>
                <c:pt idx="12">
                  <c:v>4213295956620.9229</c:v>
                </c:pt>
                <c:pt idx="13">
                  <c:v>4270230498084.6074</c:v>
                </c:pt>
                <c:pt idx="14">
                  <c:v>4327165039548.2915</c:v>
                </c:pt>
                <c:pt idx="15">
                  <c:v>4384099581011.9771</c:v>
                </c:pt>
                <c:pt idx="16">
                  <c:v>4442712782174.8359</c:v>
                </c:pt>
                <c:pt idx="17">
                  <c:v>4501325983337.6963</c:v>
                </c:pt>
                <c:pt idx="18">
                  <c:v>4559939184500.5557</c:v>
                </c:pt>
                <c:pt idx="19">
                  <c:v>4618552385663.4141</c:v>
                </c:pt>
                <c:pt idx="20">
                  <c:v>4677165586826.2744</c:v>
                </c:pt>
                <c:pt idx="21">
                  <c:v>4733540575056.9004</c:v>
                </c:pt>
                <c:pt idx="22">
                  <c:v>4791441617559.5029</c:v>
                </c:pt>
                <c:pt idx="23">
                  <c:v>4849342660062.1221</c:v>
                </c:pt>
                <c:pt idx="24">
                  <c:v>4907243702564.7236</c:v>
                </c:pt>
                <c:pt idx="25">
                  <c:v>4965144745067.3262</c:v>
                </c:pt>
                <c:pt idx="26">
                  <c:v>5023045787569.9277</c:v>
                </c:pt>
                <c:pt idx="27">
                  <c:v>5080946830072.5293</c:v>
                </c:pt>
                <c:pt idx="28">
                  <c:v>5138847872575.1318</c:v>
                </c:pt>
                <c:pt idx="29">
                  <c:v>5196748915077.7334</c:v>
                </c:pt>
                <c:pt idx="30">
                  <c:v>5254649957580.335</c:v>
                </c:pt>
              </c:numCache>
            </c:numRef>
          </c:val>
          <c:smooth val="0"/>
          <c:extLst>
            <c:ext xmlns:c16="http://schemas.microsoft.com/office/drawing/2014/chart" uri="{C3380CC4-5D6E-409C-BE32-E72D297353CC}">
              <c16:uniqueId val="{00000013-3472-4CD4-99C9-DCC7B9016330}"/>
            </c:ext>
          </c:extLst>
        </c:ser>
        <c:ser>
          <c:idx val="22"/>
          <c:order val="19"/>
          <c:tx>
            <c:strRef>
              <c:f>'BIFUbC-petroleum-diesel'!$A$21</c:f>
              <c:strCache>
                <c:ptCount val="1"/>
                <c:pt idx="0">
                  <c:v>road vehicles 29</c:v>
                </c:pt>
              </c:strCache>
            </c:strRef>
          </c:tx>
          <c:spPr>
            <a:ln w="28575" cap="rnd">
              <a:solidFill>
                <a:schemeClr val="accent5">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'BIFUbC-petroleum-diesel'!$B$21:$AF$21</c:f>
              <c:numCache>
                <c:formatCode>0.00E+00</c:formatCode>
                <c:ptCount val="31"/>
                <c:pt idx="0">
                  <c:v>3197116678555.2852</c:v>
                </c:pt>
                <c:pt idx="1">
                  <c:v>3342517787559.9937</c:v>
                </c:pt>
                <c:pt idx="2">
                  <c:v>3487918896564.7026</c:v>
                </c:pt>
                <c:pt idx="3">
                  <c:v>3633320005569.4111</c:v>
                </c:pt>
                <c:pt idx="4">
                  <c:v>3778721114574.1206</c:v>
                </c:pt>
                <c:pt idx="5">
                  <c:v>3924122223578.8291</c:v>
                </c:pt>
                <c:pt idx="6">
                  <c:v>3995323845761.5474</c:v>
                </c:pt>
                <c:pt idx="7">
                  <c:v>4066525467944.2842</c:v>
                </c:pt>
                <c:pt idx="8">
                  <c:v>4137727090127.0215</c:v>
                </c:pt>
                <c:pt idx="9">
                  <c:v>4208928712309.7578</c:v>
                </c:pt>
                <c:pt idx="10">
                  <c:v>4280130334492.5122</c:v>
                </c:pt>
                <c:pt idx="11">
                  <c:v>4339574560601.9976</c:v>
                </c:pt>
                <c:pt idx="12">
                  <c:v>4399018786711.4814</c:v>
                </c:pt>
                <c:pt idx="13">
                  <c:v>4458463012820.9668</c:v>
                </c:pt>
                <c:pt idx="14">
                  <c:v>4517907238930.4521</c:v>
                </c:pt>
                <c:pt idx="15">
                  <c:v>4577351465039.9365</c:v>
                </c:pt>
                <c:pt idx="16">
                  <c:v>4638548346464.6895</c:v>
                </c:pt>
                <c:pt idx="17">
                  <c:v>4699745227889.4404</c:v>
                </c:pt>
                <c:pt idx="18">
                  <c:v>4760942109314.1934</c:v>
                </c:pt>
                <c:pt idx="19">
                  <c:v>4822138990738.9463</c:v>
                </c:pt>
                <c:pt idx="20">
                  <c:v>4883335872163.6973</c:v>
                </c:pt>
                <c:pt idx="21">
                  <c:v>4942195879834.7598</c:v>
                </c:pt>
                <c:pt idx="22">
                  <c:v>5002649210519.7002</c:v>
                </c:pt>
                <c:pt idx="23">
                  <c:v>5063102541204.6592</c:v>
                </c:pt>
                <c:pt idx="24">
                  <c:v>5123555871889.5996</c:v>
                </c:pt>
                <c:pt idx="25">
                  <c:v>5184009202574.5391</c:v>
                </c:pt>
                <c:pt idx="26">
                  <c:v>5244462533259.4785</c:v>
                </c:pt>
                <c:pt idx="27">
                  <c:v>5304915863944.4189</c:v>
                </c:pt>
                <c:pt idx="28">
                  <c:v>5365369194629.3594</c:v>
                </c:pt>
                <c:pt idx="29">
                  <c:v>5425822525314.2988</c:v>
                </c:pt>
                <c:pt idx="30">
                  <c:v>5486275855999.2402</c:v>
                </c:pt>
              </c:numCache>
            </c:numRef>
          </c:val>
          <c:smooth val="0"/>
          <c:extLst>
            <c:ext xmlns:c16="http://schemas.microsoft.com/office/drawing/2014/chart" uri="{C3380CC4-5D6E-409C-BE32-E72D297353CC}">
              <c16:uniqueId val="{00000014-3472-4CD4-99C9-DCC7B9016330}"/>
            </c:ext>
          </c:extLst>
        </c:ser>
        <c:ser>
          <c:idx val="23"/>
          <c:order val="20"/>
          <c:tx>
            <c:strRef>
              <c:f>'BIFUbC-petroleum-diesel'!$A$22</c:f>
              <c:strCache>
                <c:ptCount val="1"/>
                <c:pt idx="0">
                  <c:v>nonroad vehicles 30</c:v>
                </c:pt>
              </c:strCache>
            </c:strRef>
          </c:tx>
          <c:spPr>
            <a:ln w="28575" cap="rnd">
              <a:solidFill>
                <a:schemeClr val="accent6">
                  <a:lumMod val="8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'BIFUbC-petroleum-diesel'!$B$22:$AF$22</c:f>
              <c:numCache>
                <c:formatCode>0.00E+00</c:formatCode>
                <c:ptCount val="31"/>
                <c:pt idx="0">
                  <c:v>818719865296.67615</c:v>
                </c:pt>
                <c:pt idx="1">
                  <c:v>855954282537.93738</c:v>
                </c:pt>
                <c:pt idx="2">
                  <c:v>893188699779.19836</c:v>
                </c:pt>
                <c:pt idx="3">
                  <c:v>930423117020.45972</c:v>
                </c:pt>
                <c:pt idx="4">
                  <c:v>967657534261.7207</c:v>
                </c:pt>
                <c:pt idx="5">
                  <c:v>1004891951502.9818</c:v>
                </c:pt>
                <c:pt idx="6">
                  <c:v>1023125312491.4468</c:v>
                </c:pt>
                <c:pt idx="7">
                  <c:v>1041358673479.9161</c:v>
                </c:pt>
                <c:pt idx="8">
                  <c:v>1059592034468.3855</c:v>
                </c:pt>
                <c:pt idx="9">
                  <c:v>1077825395456.8551</c:v>
                </c:pt>
                <c:pt idx="10">
                  <c:v>1096058756445.3293</c:v>
                </c:pt>
                <c:pt idx="11">
                  <c:v>1111281275260.3181</c:v>
                </c:pt>
                <c:pt idx="12">
                  <c:v>1126503794075.3071</c:v>
                </c:pt>
                <c:pt idx="13">
                  <c:v>1141726312890.2959</c:v>
                </c:pt>
                <c:pt idx="14">
                  <c:v>1156948831705.2849</c:v>
                </c:pt>
                <c:pt idx="15">
                  <c:v>1172171350520.2737</c:v>
                </c:pt>
                <c:pt idx="16">
                  <c:v>1187842690528.825</c:v>
                </c:pt>
                <c:pt idx="17">
                  <c:v>1203514030537.376</c:v>
                </c:pt>
                <c:pt idx="18">
                  <c:v>1219185370545.9275</c:v>
                </c:pt>
                <c:pt idx="19">
                  <c:v>1234856710554.4785</c:v>
                </c:pt>
                <c:pt idx="20">
                  <c:v>1250528050563.0298</c:v>
                </c:pt>
                <c:pt idx="21">
                  <c:v>1265600962313.4978</c:v>
                </c:pt>
                <c:pt idx="22">
                  <c:v>1281081893330.8401</c:v>
                </c:pt>
                <c:pt idx="23">
                  <c:v>1296562824348.1875</c:v>
                </c:pt>
                <c:pt idx="24">
                  <c:v>1312043755365.53</c:v>
                </c:pt>
                <c:pt idx="25">
                  <c:v>1327524686382.8726</c:v>
                </c:pt>
                <c:pt idx="26">
                  <c:v>1343005617400.2151</c:v>
                </c:pt>
                <c:pt idx="27">
                  <c:v>1358486548417.5576</c:v>
                </c:pt>
                <c:pt idx="28">
                  <c:v>1373967479434.8999</c:v>
                </c:pt>
                <c:pt idx="29">
                  <c:v>1389448410452.2427</c:v>
                </c:pt>
                <c:pt idx="30">
                  <c:v>1404929341469.5852</c:v>
                </c:pt>
              </c:numCache>
            </c:numRef>
          </c:val>
          <c:smooth val="0"/>
          <c:extLst>
            <c:ext xmlns:c16="http://schemas.microsoft.com/office/drawing/2014/chart" uri="{C3380CC4-5D6E-409C-BE32-E72D297353CC}">
              <c16:uniqueId val="{00000015-3472-4CD4-99C9-DCC7B9016330}"/>
            </c:ext>
          </c:extLst>
        </c:ser>
        <c:ser>
          <c:idx val="24"/>
          <c:order val="21"/>
          <c:tx>
            <c:strRef>
              <c:f>'BIFUbC-petroleum-diesel'!$A$23</c:f>
              <c:strCache>
                <c:ptCount val="1"/>
                <c:pt idx="0">
                  <c:v>other manufacturing 31T33</c:v>
                </c:pt>
              </c:strCache>
            </c:strRef>
          </c:tx>
          <c:spPr>
            <a:ln w="28575" cap="rnd">
              <a:solidFill>
                <a:schemeClr val="accent1">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'BIFUbC-petroleum-diesel'!$B$23:$AF$23</c:f>
              <c:numCache>
                <c:formatCode>0.00E+00</c:formatCode>
                <c:ptCount val="31"/>
                <c:pt idx="0">
                  <c:v>12831384767868.67</c:v>
                </c:pt>
                <c:pt idx="1">
                  <c:v>13127687691190.598</c:v>
                </c:pt>
                <c:pt idx="2">
                  <c:v>13423990614512.523</c:v>
                </c:pt>
                <c:pt idx="3">
                  <c:v>13720293537834.453</c:v>
                </c:pt>
                <c:pt idx="4">
                  <c:v>14016596461156.381</c:v>
                </c:pt>
                <c:pt idx="5">
                  <c:v>14312899384478.307</c:v>
                </c:pt>
                <c:pt idx="6">
                  <c:v>14443881011308.604</c:v>
                </c:pt>
                <c:pt idx="7">
                  <c:v>14574862638138.859</c:v>
                </c:pt>
                <c:pt idx="8">
                  <c:v>14705844264969.117</c:v>
                </c:pt>
                <c:pt idx="9">
                  <c:v>14836825891799.373</c:v>
                </c:pt>
                <c:pt idx="10">
                  <c:v>14967807518629.658</c:v>
                </c:pt>
                <c:pt idx="11">
                  <c:v>15059540902091.52</c:v>
                </c:pt>
                <c:pt idx="12">
                  <c:v>15151274285553.41</c:v>
                </c:pt>
                <c:pt idx="13">
                  <c:v>15243007669015.301</c:v>
                </c:pt>
                <c:pt idx="14">
                  <c:v>15334741052477.188</c:v>
                </c:pt>
                <c:pt idx="15">
                  <c:v>15426474435939.072</c:v>
                </c:pt>
                <c:pt idx="16">
                  <c:v>15498205001528.689</c:v>
                </c:pt>
                <c:pt idx="17">
                  <c:v>15569935567118.254</c:v>
                </c:pt>
                <c:pt idx="18">
                  <c:v>15641666132707.84</c:v>
                </c:pt>
                <c:pt idx="19">
                  <c:v>15713396698297.43</c:v>
                </c:pt>
                <c:pt idx="20">
                  <c:v>15785127263886.992</c:v>
                </c:pt>
                <c:pt idx="21">
                  <c:v>15883528253306.324</c:v>
                </c:pt>
                <c:pt idx="22">
                  <c:v>15963744862841.727</c:v>
                </c:pt>
                <c:pt idx="23">
                  <c:v>16043961472377.156</c:v>
                </c:pt>
                <c:pt idx="24">
                  <c:v>16124178081912.563</c:v>
                </c:pt>
                <c:pt idx="25">
                  <c:v>16204394691447.969</c:v>
                </c:pt>
                <c:pt idx="26">
                  <c:v>16284611300983.371</c:v>
                </c:pt>
                <c:pt idx="27">
                  <c:v>16364827910518.801</c:v>
                </c:pt>
                <c:pt idx="28">
                  <c:v>16445044520054.209</c:v>
                </c:pt>
                <c:pt idx="29">
                  <c:v>16525261129589.613</c:v>
                </c:pt>
                <c:pt idx="30">
                  <c:v>16605477739125.043</c:v>
                </c:pt>
              </c:numCache>
            </c:numRef>
          </c:val>
          <c:smooth val="0"/>
          <c:extLst>
            <c:ext xmlns:c16="http://schemas.microsoft.com/office/drawing/2014/chart" uri="{C3380CC4-5D6E-409C-BE32-E72D297353CC}">
              <c16:uniqueId val="{00000016-3472-4CD4-99C9-DCC7B9016330}"/>
            </c:ext>
          </c:extLst>
        </c:ser>
        <c:ser>
          <c:idx val="25"/>
          <c:order val="22"/>
          <c:tx>
            <c:strRef>
              <c:f>'BIFUbC-petroleum-diesel'!$A$24</c:f>
              <c:strCache>
                <c:ptCount val="1"/>
                <c:pt idx="0">
                  <c:v>energy pipelines and gas processing 352T353</c:v>
                </c:pt>
              </c:strCache>
            </c:strRef>
          </c:tx>
          <c:spPr>
            <a:ln w="28575" cap="rnd">
              <a:solidFill>
                <a:schemeClr val="accent2">
                  <a:lumMod val="60000"/>
                  <a:lumOff val="40000"/>
                </a:schemeClr>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3472-4CD4-99C9-DCC7B9016330}"/>
            </c:ext>
          </c:extLst>
        </c:ser>
        <c:ser>
          <c:idx val="0"/>
          <c:order val="23"/>
          <c:tx>
            <c:strRef>
              <c:f>'BIFUbC-petroleum-diesel'!$A$25</c:f>
              <c:strCache>
                <c:ptCount val="1"/>
                <c:pt idx="0">
                  <c:v>water and waste 36T39</c:v>
                </c:pt>
              </c:strCache>
            </c:strRef>
          </c:tx>
          <c:spPr>
            <a:ln w="28575" cap="rnd">
              <a:solidFill>
                <a:schemeClr val="accent1"/>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'BIFUbC-petroleum-diesel'!$B$25:$AF$25</c:f>
              <c:numCache>
                <c:formatCode>0.00E+00</c:formatCode>
                <c:ptCount val="31"/>
                <c:pt idx="0">
                  <c:v>592859046923.44189</c:v>
                </c:pt>
                <c:pt idx="1">
                  <c:v>593451905970.36523</c:v>
                </c:pt>
                <c:pt idx="2">
                  <c:v>594045357876.33569</c:v>
                </c:pt>
                <c:pt idx="3">
                  <c:v>594639403234.21191</c:v>
                </c:pt>
                <c:pt idx="4">
                  <c:v>595234042637.44604</c:v>
                </c:pt>
                <c:pt idx="5">
                  <c:v>595829276680.08337</c:v>
                </c:pt>
                <c:pt idx="6">
                  <c:v>596425105956.76343</c:v>
                </c:pt>
                <c:pt idx="7">
                  <c:v>597021531062.72021</c:v>
                </c:pt>
                <c:pt idx="8">
                  <c:v>597618552593.78284</c:v>
                </c:pt>
                <c:pt idx="9">
                  <c:v>598216171146.37659</c:v>
                </c:pt>
                <c:pt idx="10">
                  <c:v>598814387317.52295</c:v>
                </c:pt>
                <c:pt idx="11">
                  <c:v>599413201704.84033</c:v>
                </c:pt>
                <c:pt idx="12">
                  <c:v>600012614906.54517</c:v>
                </c:pt>
                <c:pt idx="13">
                  <c:v>600612627521.45154</c:v>
                </c:pt>
                <c:pt idx="14">
                  <c:v>601213240148.97302</c:v>
                </c:pt>
                <c:pt idx="15">
                  <c:v>601814453389.12183</c:v>
                </c:pt>
                <c:pt idx="16">
                  <c:v>602416267842.51086</c:v>
                </c:pt>
                <c:pt idx="17">
                  <c:v>603018684110.35327</c:v>
                </c:pt>
                <c:pt idx="18">
                  <c:v>603621702794.46362</c:v>
                </c:pt>
                <c:pt idx="19">
                  <c:v>604225324497.25793</c:v>
                </c:pt>
                <c:pt idx="20">
                  <c:v>604829549821.75513</c:v>
                </c:pt>
                <c:pt idx="21">
                  <c:v>601805402072.64636</c:v>
                </c:pt>
                <c:pt idx="22">
                  <c:v>598796375062.28308</c:v>
                </c:pt>
                <c:pt idx="23">
                  <c:v>595802393186.97168</c:v>
                </c:pt>
                <c:pt idx="24">
                  <c:v>592823381221.03687</c:v>
                </c:pt>
                <c:pt idx="25">
                  <c:v>589859264314.93164</c:v>
                </c:pt>
                <c:pt idx="26">
                  <c:v>586909967993.35693</c:v>
                </c:pt>
                <c:pt idx="27">
                  <c:v>583975418153.39014</c:v>
                </c:pt>
                <c:pt idx="28">
                  <c:v>581055541062.62317</c:v>
                </c:pt>
                <c:pt idx="29">
                  <c:v>578150263357.31006</c:v>
                </c:pt>
                <c:pt idx="30">
                  <c:v>575259512040.52344</c:v>
                </c:pt>
              </c:numCache>
            </c:numRef>
          </c:val>
          <c:smooth val="0"/>
          <c:extLst>
            <c:ext xmlns:c16="http://schemas.microsoft.com/office/drawing/2014/chart" uri="{C3380CC4-5D6E-409C-BE32-E72D297353CC}">
              <c16:uniqueId val="{00000018-3472-4CD4-99C9-DCC7B9016330}"/>
            </c:ext>
          </c:extLst>
        </c:ser>
        <c:ser>
          <c:idx val="1"/>
          <c:order val="24"/>
          <c:tx>
            <c:strRef>
              <c:f>'BIFUbC-petroleum-diesel'!$A$26</c:f>
              <c:strCache>
                <c:ptCount val="1"/>
                <c:pt idx="0">
                  <c:v>construction 41T43</c:v>
                </c:pt>
              </c:strCache>
            </c:strRef>
          </c:tx>
          <c:spPr>
            <a:ln w="28575" cap="rnd">
              <a:solidFill>
                <a:schemeClr val="accent2"/>
              </a:solidFill>
              <a:round/>
            </a:ln>
            <a:effectLst/>
          </c:spPr>
          <c:marker>
            <c:symbol val="none"/>
          </c:marker>
          <c:cat>
            <c:numRef>
              <c:f>'BIFUbC-petroleum-diesel'!$B$1:$AF$1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'BIFUbC-petroleum-diesel'!$B$26:$AF$26</c:f>
              <c:numCache>
                <c:formatCode>0.00E+00</c:formatCode>
                <c:ptCount val="31"/>
                <c:pt idx="0">
                  <c:v>42983144604859.344</c:v>
                </c:pt>
                <c:pt idx="1">
                  <c:v>43936807942876.016</c:v>
                </c:pt>
                <c:pt idx="2">
                  <c:v>44890471280892.703</c:v>
                </c:pt>
                <c:pt idx="3">
                  <c:v>45844134618909.375</c:v>
                </c:pt>
                <c:pt idx="4">
                  <c:v>46797797956926.055</c:v>
                </c:pt>
                <c:pt idx="5">
                  <c:v>47751461294942.727</c:v>
                </c:pt>
                <c:pt idx="6">
                  <c:v>48192151445937.789</c:v>
                </c:pt>
                <c:pt idx="7">
                  <c:v>48632841596932.695</c:v>
                </c:pt>
                <c:pt idx="8">
                  <c:v>49073531747927.625</c:v>
                </c:pt>
                <c:pt idx="9">
                  <c:v>49514221898922.539</c:v>
                </c:pt>
                <c:pt idx="10">
                  <c:v>49954912049917.555</c:v>
                </c:pt>
                <c:pt idx="11">
                  <c:v>50268223550382.156</c:v>
                </c:pt>
                <c:pt idx="12">
                  <c:v>50581535050846.852</c:v>
                </c:pt>
                <c:pt idx="13">
                  <c:v>50894846551311.547</c:v>
                </c:pt>
                <c:pt idx="14">
                  <c:v>51208158051776.242</c:v>
                </c:pt>
                <c:pt idx="15">
                  <c:v>51521469552240.906</c:v>
                </c:pt>
                <c:pt idx="16">
                  <c:v>51767433088040.039</c:v>
                </c:pt>
                <c:pt idx="17">
                  <c:v>52013396623838.969</c:v>
                </c:pt>
                <c:pt idx="18">
                  <c:v>52259360159637.977</c:v>
                </c:pt>
                <c:pt idx="19">
                  <c:v>52505323695437</c:v>
                </c:pt>
                <c:pt idx="20">
                  <c:v>52751287231235.922</c:v>
                </c:pt>
                <c:pt idx="21">
                  <c:v>53087048053255.867</c:v>
                </c:pt>
                <c:pt idx="22">
                  <c:v>53361583452852.414</c:v>
                </c:pt>
                <c:pt idx="23">
                  <c:v>53636118852449.047</c:v>
                </c:pt>
                <c:pt idx="24">
                  <c:v>53910654252045.609</c:v>
                </c:pt>
                <c:pt idx="25">
                  <c:v>54185189651642.156</c:v>
                </c:pt>
                <c:pt idx="26">
                  <c:v>54459725051238.703</c:v>
                </c:pt>
                <c:pt idx="27">
                  <c:v>54734260450835.344</c:v>
                </c:pt>
                <c:pt idx="28">
                  <c:v>55008795850431.898</c:v>
                </c:pt>
                <c:pt idx="29">
                  <c:v>55283331250028.438</c:v>
                </c:pt>
                <c:pt idx="30">
                  <c:v>55557866649625.078</c:v>
                </c:pt>
              </c:numCache>
            </c:numRef>
          </c:val>
          <c:smooth val="0"/>
          <c:extLst>
            <c:ext xmlns:c16="http://schemas.microsoft.com/office/drawing/2014/chart" uri="{C3380CC4-5D6E-409C-BE32-E72D297353CC}">
              <c16:uniqueId val="{00000019-3472-4CD4-99C9-DCC7B9016330}"/>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4"/>
          <c:order val="0"/>
          <c:tx>
            <c:strRef>
              <c:f>'BIFUbC-heavy-or-residual-oil'!$A$2</c:f>
              <c:strCache>
                <c:ptCount val="1"/>
                <c:pt idx="0">
                  <c:v>agriculture and forestry 01T03</c:v>
                </c:pt>
              </c:strCache>
            </c:strRef>
          </c:tx>
          <c:spPr>
            <a:ln w="28575" cap="rnd">
              <a:solidFill>
                <a:schemeClr val="accent5"/>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'BIFUbC-heavy-or-residual-oil'!$B$2:$AF$2</c:f>
              <c:numCache>
                <c:formatCode>0.00E+00</c:formatCode>
                <c:ptCount val="31"/>
                <c:pt idx="0">
                  <c:v>2339174908622.5283</c:v>
                </c:pt>
                <c:pt idx="1">
                  <c:v>2391072574328.2661</c:v>
                </c:pt>
                <c:pt idx="2">
                  <c:v>2442970240034.0039</c:v>
                </c:pt>
                <c:pt idx="3">
                  <c:v>2494867905739.7412</c:v>
                </c:pt>
                <c:pt idx="4">
                  <c:v>2546765571445.479</c:v>
                </c:pt>
                <c:pt idx="5">
                  <c:v>2598663237151.2168</c:v>
                </c:pt>
                <c:pt idx="6">
                  <c:v>2622645994605.8467</c:v>
                </c:pt>
                <c:pt idx="7">
                  <c:v>2646628752060.4697</c:v>
                </c:pt>
                <c:pt idx="8">
                  <c:v>2670611509515.0923</c:v>
                </c:pt>
                <c:pt idx="9">
                  <c:v>2694594266969.7153</c:v>
                </c:pt>
                <c:pt idx="10">
                  <c:v>2718577024424.3423</c:v>
                </c:pt>
                <c:pt idx="11">
                  <c:v>2735627888528.2886</c:v>
                </c:pt>
                <c:pt idx="12">
                  <c:v>2752678752632.2393</c:v>
                </c:pt>
                <c:pt idx="13">
                  <c:v>2769729616736.1909</c:v>
                </c:pt>
                <c:pt idx="14">
                  <c:v>2786780480840.1416</c:v>
                </c:pt>
                <c:pt idx="15">
                  <c:v>2803831344944.0913</c:v>
                </c:pt>
                <c:pt idx="16">
                  <c:v>2817217070035.0498</c:v>
                </c:pt>
                <c:pt idx="17">
                  <c:v>2830602795125.9971</c:v>
                </c:pt>
                <c:pt idx="18">
                  <c:v>2843988520216.9492</c:v>
                </c:pt>
                <c:pt idx="19">
                  <c:v>2857374245307.9014</c:v>
                </c:pt>
                <c:pt idx="20">
                  <c:v>2870759970398.8491</c:v>
                </c:pt>
                <c:pt idx="21">
                  <c:v>2889032547507.1338</c:v>
                </c:pt>
                <c:pt idx="22">
                  <c:v>2903973180058.145</c:v>
                </c:pt>
                <c:pt idx="23">
                  <c:v>2918913812609.1606</c:v>
                </c:pt>
                <c:pt idx="24">
                  <c:v>2933854445160.1719</c:v>
                </c:pt>
                <c:pt idx="25">
                  <c:v>2948795077711.1821</c:v>
                </c:pt>
                <c:pt idx="26">
                  <c:v>2963735710262.1929</c:v>
                </c:pt>
                <c:pt idx="27">
                  <c:v>2978676342813.209</c:v>
                </c:pt>
                <c:pt idx="28">
                  <c:v>2993616975364.2197</c:v>
                </c:pt>
                <c:pt idx="29">
                  <c:v>3008557607915.2305</c:v>
                </c:pt>
                <c:pt idx="30">
                  <c:v>3023498240466.2461</c:v>
                </c:pt>
              </c:numCache>
            </c:numRef>
          </c:val>
          <c:smooth val="0"/>
          <c:extLst>
            <c:ext xmlns:c16="http://schemas.microsoft.com/office/drawing/2014/chart" uri="{C3380CC4-5D6E-409C-BE32-E72D297353CC}">
              <c16:uniqueId val="{00000001-A741-49DD-9B45-806E7DC337FE}"/>
            </c:ext>
          </c:extLst>
        </c:ser>
        <c:ser>
          <c:idx val="5"/>
          <c:order val="1"/>
          <c:tx>
            <c:strRef>
              <c:f>'BIFUbC-heavy-or-residual-oil'!$A$3</c:f>
              <c:strCache>
                <c:ptCount val="1"/>
                <c:pt idx="0">
                  <c:v>coal mining 05</c:v>
                </c:pt>
              </c:strCache>
            </c:strRef>
          </c:tx>
          <c:spPr>
            <a:ln w="28575" cap="rnd">
              <a:solidFill>
                <a:schemeClr val="accent6"/>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'BIFUbC-heavy-or-residual-oil'!$B$3:$AF$3</c:f>
              <c:numCache>
                <c:formatCode>0.00E+00</c:formatCode>
                <c:ptCount val="31"/>
                <c:pt idx="0">
                  <c:v>15168943074.454674</c:v>
                </c:pt>
                <c:pt idx="1">
                  <c:v>15347665527.729279</c:v>
                </c:pt>
                <c:pt idx="2">
                  <c:v>15526387981.003881</c:v>
                </c:pt>
                <c:pt idx="3">
                  <c:v>15705110434.278555</c:v>
                </c:pt>
                <c:pt idx="4">
                  <c:v>15883832887.55316</c:v>
                </c:pt>
                <c:pt idx="5">
                  <c:v>16062555340.827816</c:v>
                </c:pt>
                <c:pt idx="6">
                  <c:v>16125424425.156385</c:v>
                </c:pt>
                <c:pt idx="7">
                  <c:v>16188293509.484972</c:v>
                </c:pt>
                <c:pt idx="8">
                  <c:v>16251162593.81354</c:v>
                </c:pt>
                <c:pt idx="9">
                  <c:v>16314031678.142128</c:v>
                </c:pt>
                <c:pt idx="10">
                  <c:v>16376900762.470707</c:v>
                </c:pt>
                <c:pt idx="11">
                  <c:v>16317860572.891884</c:v>
                </c:pt>
                <c:pt idx="12">
                  <c:v>16258820383.313053</c:v>
                </c:pt>
                <c:pt idx="13">
                  <c:v>16199780193.73424</c:v>
                </c:pt>
                <c:pt idx="14">
                  <c:v>16140740004.155409</c:v>
                </c:pt>
                <c:pt idx="15">
                  <c:v>16081699814.576593</c:v>
                </c:pt>
                <c:pt idx="16">
                  <c:v>15750602978.403429</c:v>
                </c:pt>
                <c:pt idx="17">
                  <c:v>15419506142.230452</c:v>
                </c:pt>
                <c:pt idx="18">
                  <c:v>15088409306.057337</c:v>
                </c:pt>
                <c:pt idx="19">
                  <c:v>14757312469.884222</c:v>
                </c:pt>
                <c:pt idx="20">
                  <c:v>14426215633.711237</c:v>
                </c:pt>
                <c:pt idx="21">
                  <c:v>14457860992.997084</c:v>
                </c:pt>
                <c:pt idx="22">
                  <c:v>14242182128.106373</c:v>
                </c:pt>
                <c:pt idx="23">
                  <c:v>14026503263.215731</c:v>
                </c:pt>
                <c:pt idx="24">
                  <c:v>13810824398.32502</c:v>
                </c:pt>
                <c:pt idx="25">
                  <c:v>13595145533.434378</c:v>
                </c:pt>
                <c:pt idx="26">
                  <c:v>13379466668.543737</c:v>
                </c:pt>
                <c:pt idx="27">
                  <c:v>13163787803.653027</c:v>
                </c:pt>
                <c:pt idx="28">
                  <c:v>12948108938.762384</c:v>
                </c:pt>
                <c:pt idx="29">
                  <c:v>12732430073.871742</c:v>
                </c:pt>
                <c:pt idx="30">
                  <c:v>12516751208.981031</c:v>
                </c:pt>
              </c:numCache>
            </c:numRef>
          </c:val>
          <c:smooth val="0"/>
          <c:extLst>
            <c:ext xmlns:c16="http://schemas.microsoft.com/office/drawing/2014/chart" uri="{C3380CC4-5D6E-409C-BE32-E72D297353CC}">
              <c16:uniqueId val="{00000002-A741-49DD-9B45-806E7DC337FE}"/>
            </c:ext>
          </c:extLst>
        </c:ser>
        <c:ser>
          <c:idx val="6"/>
          <c:order val="2"/>
          <c:tx>
            <c:strRef>
              <c:f>'BIFUbC-heavy-or-residual-oil'!$A$4</c:f>
              <c:strCache>
                <c:ptCount val="1"/>
                <c:pt idx="0">
                  <c:v>oil and gas extraction 06</c:v>
                </c:pt>
              </c:strCache>
            </c:strRef>
          </c:tx>
          <c:spPr>
            <a:ln w="28575" cap="rnd">
              <a:solidFill>
                <a:schemeClr val="accent1">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'BIFUbC-heavy-or-residual-oil'!$B$4:$AF$4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3-A741-49DD-9B45-806E7DC337FE}"/>
            </c:ext>
          </c:extLst>
        </c:ser>
        <c:ser>
          <c:idx val="7"/>
          <c:order val="3"/>
          <c:tx>
            <c:strRef>
              <c:f>'BIFUbC-heavy-or-residual-oil'!$A$5</c:f>
              <c:strCache>
                <c:ptCount val="1"/>
                <c:pt idx="0">
                  <c:v>other mining and quarrying 07T08</c:v>
                </c:pt>
              </c:strCache>
            </c:strRef>
          </c:tx>
          <c:spPr>
            <a:ln w="28575" cap="rnd">
              <a:solidFill>
                <a:schemeClr val="accent2">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'BIFUbC-heavy-or-residual-oil'!$B$5:$AF$5</c:f>
              <c:numCache>
                <c:formatCode>0.00E+00</c:formatCode>
                <c:ptCount val="31"/>
                <c:pt idx="0">
                  <c:v>306856295106.61951</c:v>
                </c:pt>
                <c:pt idx="1">
                  <c:v>313664304787.487</c:v>
                </c:pt>
                <c:pt idx="2">
                  <c:v>320472314468.35455</c:v>
                </c:pt>
                <c:pt idx="3">
                  <c:v>327280324149.22198</c:v>
                </c:pt>
                <c:pt idx="4">
                  <c:v>334088333830.08948</c:v>
                </c:pt>
                <c:pt idx="5">
                  <c:v>340896343510.95697</c:v>
                </c:pt>
                <c:pt idx="6">
                  <c:v>344042435781.28754</c:v>
                </c:pt>
                <c:pt idx="7">
                  <c:v>347188528051.61707</c:v>
                </c:pt>
                <c:pt idx="8">
                  <c:v>350334620321.94666</c:v>
                </c:pt>
                <c:pt idx="9">
                  <c:v>353480712592.27618</c:v>
                </c:pt>
                <c:pt idx="10">
                  <c:v>356626804862.60638</c:v>
                </c:pt>
                <c:pt idx="11">
                  <c:v>358863561493.33838</c:v>
                </c:pt>
                <c:pt idx="12">
                  <c:v>361100318124.07098</c:v>
                </c:pt>
                <c:pt idx="13">
                  <c:v>363337074754.80365</c:v>
                </c:pt>
                <c:pt idx="14">
                  <c:v>365573831385.53625</c:v>
                </c:pt>
                <c:pt idx="15">
                  <c:v>367810588016.26874</c:v>
                </c:pt>
                <c:pt idx="16">
                  <c:v>369566546492.7326</c:v>
                </c:pt>
                <c:pt idx="17">
                  <c:v>371322504969.19495</c:v>
                </c:pt>
                <c:pt idx="18">
                  <c:v>373078463445.65796</c:v>
                </c:pt>
                <c:pt idx="19">
                  <c:v>374834421922.12097</c:v>
                </c:pt>
                <c:pt idx="20">
                  <c:v>376590380398.58337</c:v>
                </c:pt>
                <c:pt idx="21">
                  <c:v>378987403080.73938</c:v>
                </c:pt>
                <c:pt idx="22">
                  <c:v>380947336531.74078</c:v>
                </c:pt>
                <c:pt idx="23">
                  <c:v>382907269982.74292</c:v>
                </c:pt>
                <c:pt idx="24">
                  <c:v>384867203433.74438</c:v>
                </c:pt>
                <c:pt idx="25">
                  <c:v>386827136884.74573</c:v>
                </c:pt>
                <c:pt idx="26">
                  <c:v>388787070335.74719</c:v>
                </c:pt>
                <c:pt idx="27">
                  <c:v>390747003786.74933</c:v>
                </c:pt>
                <c:pt idx="28">
                  <c:v>392706937237.75079</c:v>
                </c:pt>
                <c:pt idx="29">
                  <c:v>394666870688.7522</c:v>
                </c:pt>
                <c:pt idx="30">
                  <c:v>396626804139.75427</c:v>
                </c:pt>
              </c:numCache>
            </c:numRef>
          </c:val>
          <c:smooth val="0"/>
          <c:extLst>
            <c:ext xmlns:c16="http://schemas.microsoft.com/office/drawing/2014/chart" uri="{C3380CC4-5D6E-409C-BE32-E72D297353CC}">
              <c16:uniqueId val="{00000004-A741-49DD-9B45-806E7DC337FE}"/>
            </c:ext>
          </c:extLst>
        </c:ser>
        <c:ser>
          <c:idx val="8"/>
          <c:order val="4"/>
          <c:tx>
            <c:strRef>
              <c:f>'BIFUbC-heavy-or-residual-oil'!$A$6</c:f>
              <c:strCache>
                <c:ptCount val="1"/>
                <c:pt idx="0">
                  <c:v>food beverage and tobacco 10T12</c:v>
                </c:pt>
              </c:strCache>
            </c:strRef>
          </c:tx>
          <c:spPr>
            <a:ln w="28575" cap="rnd">
              <a:solidFill>
                <a:schemeClr val="accent3">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'BIFUbC-heavy-or-residual-oil'!$B$6:$AF$6</c:f>
              <c:numCache>
                <c:formatCode>0.00E+00</c:formatCode>
                <c:ptCount val="31"/>
                <c:pt idx="0">
                  <c:v>1365543341655.1724</c:v>
                </c:pt>
                <c:pt idx="1">
                  <c:v>1395839713076.8582</c:v>
                </c:pt>
                <c:pt idx="2">
                  <c:v>1426136084498.5442</c:v>
                </c:pt>
                <c:pt idx="3">
                  <c:v>1456432455920.2297</c:v>
                </c:pt>
                <c:pt idx="4">
                  <c:v>1486728827341.9155</c:v>
                </c:pt>
                <c:pt idx="5">
                  <c:v>1517025198763.6013</c:v>
                </c:pt>
                <c:pt idx="6">
                  <c:v>1531025645945.2046</c:v>
                </c:pt>
                <c:pt idx="7">
                  <c:v>1545026093126.8035</c:v>
                </c:pt>
                <c:pt idx="8">
                  <c:v>1559026540308.4023</c:v>
                </c:pt>
                <c:pt idx="9">
                  <c:v>1573026987490.0012</c:v>
                </c:pt>
                <c:pt idx="10">
                  <c:v>1587027434671.6028</c:v>
                </c:pt>
                <c:pt idx="11">
                  <c:v>1596981240973.4675</c:v>
                </c:pt>
                <c:pt idx="12">
                  <c:v>1606935047275.335</c:v>
                </c:pt>
                <c:pt idx="13">
                  <c:v>1616888853577.2029</c:v>
                </c:pt>
                <c:pt idx="14">
                  <c:v>1626842659879.0703</c:v>
                </c:pt>
                <c:pt idx="15">
                  <c:v>1636796466180.937</c:v>
                </c:pt>
                <c:pt idx="16">
                  <c:v>1644610669259.0425</c:v>
                </c:pt>
                <c:pt idx="17">
                  <c:v>1652424872337.1411</c:v>
                </c:pt>
                <c:pt idx="18">
                  <c:v>1660239075415.2429</c:v>
                </c:pt>
                <c:pt idx="19">
                  <c:v>1668053278493.3445</c:v>
                </c:pt>
                <c:pt idx="20">
                  <c:v>1675867481571.4436</c:v>
                </c:pt>
                <c:pt idx="21">
                  <c:v>1686534488947.9004</c:v>
                </c:pt>
                <c:pt idx="22">
                  <c:v>1695256402484.5686</c:v>
                </c:pt>
                <c:pt idx="23">
                  <c:v>1703978316021.2397</c:v>
                </c:pt>
                <c:pt idx="24">
                  <c:v>1712700229557.908</c:v>
                </c:pt>
                <c:pt idx="25">
                  <c:v>1721422143094.5759</c:v>
                </c:pt>
                <c:pt idx="26">
                  <c:v>1730144056631.2439</c:v>
                </c:pt>
                <c:pt idx="27">
                  <c:v>1738865970167.9153</c:v>
                </c:pt>
                <c:pt idx="28">
                  <c:v>1747587883704.5835</c:v>
                </c:pt>
                <c:pt idx="29">
                  <c:v>1756309797241.2515</c:v>
                </c:pt>
                <c:pt idx="30">
                  <c:v>1765031710777.9224</c:v>
                </c:pt>
              </c:numCache>
            </c:numRef>
          </c:val>
          <c:smooth val="0"/>
          <c:extLst>
            <c:ext xmlns:c16="http://schemas.microsoft.com/office/drawing/2014/chart" uri="{C3380CC4-5D6E-409C-BE32-E72D297353CC}">
              <c16:uniqueId val="{00000005-A741-49DD-9B45-806E7DC337FE}"/>
            </c:ext>
          </c:extLst>
        </c:ser>
        <c:ser>
          <c:idx val="9"/>
          <c:order val="5"/>
          <c:tx>
            <c:strRef>
              <c:f>'BIFUbC-heavy-or-residual-oil'!$A$7</c:f>
              <c:strCache>
                <c:ptCount val="1"/>
                <c:pt idx="0">
                  <c:v>textiles apparel and leather 13T15</c:v>
                </c:pt>
              </c:strCache>
            </c:strRef>
          </c:tx>
          <c:spPr>
            <a:ln w="28575" cap="rnd">
              <a:solidFill>
                <a:schemeClr val="accent4">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'BIFUbC-heavy-or-residual-oil'!$B$7:$AF$7</c:f>
              <c:numCache>
                <c:formatCode>0.00E+00</c:formatCode>
                <c:ptCount val="31"/>
                <c:pt idx="0">
                  <c:v>1062029577675.9542</c:v>
                </c:pt>
                <c:pt idx="1">
                  <c:v>1085592097857.1788</c:v>
                </c:pt>
                <c:pt idx="2">
                  <c:v>1109154618038.4036</c:v>
                </c:pt>
                <c:pt idx="3">
                  <c:v>1132717138219.6279</c:v>
                </c:pt>
                <c:pt idx="4">
                  <c:v>1156279658400.8525</c:v>
                </c:pt>
                <c:pt idx="5">
                  <c:v>1179842178582.0769</c:v>
                </c:pt>
                <c:pt idx="6">
                  <c:v>1190730803317.7297</c:v>
                </c:pt>
                <c:pt idx="7">
                  <c:v>1201619428053.3794</c:v>
                </c:pt>
                <c:pt idx="8">
                  <c:v>1212508052789.0288</c:v>
                </c:pt>
                <c:pt idx="9">
                  <c:v>1223396677524.6782</c:v>
                </c:pt>
                <c:pt idx="10">
                  <c:v>1234285302260.3298</c:v>
                </c:pt>
                <c:pt idx="11">
                  <c:v>1242026716524.2112</c:v>
                </c:pt>
                <c:pt idx="12">
                  <c:v>1249768130788.0947</c:v>
                </c:pt>
                <c:pt idx="13">
                  <c:v>1257509545051.9785</c:v>
                </c:pt>
                <c:pt idx="14">
                  <c:v>1265250959315.8621</c:v>
                </c:pt>
                <c:pt idx="15">
                  <c:v>1272992373579.7451</c:v>
                </c:pt>
                <c:pt idx="16">
                  <c:v>1279069745525.2268</c:v>
                </c:pt>
                <c:pt idx="17">
                  <c:v>1285147117470.7034</c:v>
                </c:pt>
                <c:pt idx="18">
                  <c:v>1291224489416.1821</c:v>
                </c:pt>
                <c:pt idx="19">
                  <c:v>1297301861361.6609</c:v>
                </c:pt>
                <c:pt idx="20">
                  <c:v>1303379233307.1377</c:v>
                </c:pt>
                <c:pt idx="21">
                  <c:v>1311675328343.8232</c:v>
                </c:pt>
                <c:pt idx="22">
                  <c:v>1318458657636.5034</c:v>
                </c:pt>
                <c:pt idx="23">
                  <c:v>1325241986929.186</c:v>
                </c:pt>
                <c:pt idx="24">
                  <c:v>1332025316221.8662</c:v>
                </c:pt>
                <c:pt idx="25">
                  <c:v>1338808645514.5461</c:v>
                </c:pt>
                <c:pt idx="26">
                  <c:v>1345591974807.2263</c:v>
                </c:pt>
                <c:pt idx="27">
                  <c:v>1352375304099.9087</c:v>
                </c:pt>
                <c:pt idx="28">
                  <c:v>1359158633392.5889</c:v>
                </c:pt>
                <c:pt idx="29">
                  <c:v>1365941962685.269</c:v>
                </c:pt>
                <c:pt idx="30">
                  <c:v>1372725291977.9514</c:v>
                </c:pt>
              </c:numCache>
            </c:numRef>
          </c:val>
          <c:smooth val="0"/>
          <c:extLst>
            <c:ext xmlns:c16="http://schemas.microsoft.com/office/drawing/2014/chart" uri="{C3380CC4-5D6E-409C-BE32-E72D297353CC}">
              <c16:uniqueId val="{00000006-A741-49DD-9B45-806E7DC337FE}"/>
            </c:ext>
          </c:extLst>
        </c:ser>
        <c:ser>
          <c:idx val="10"/>
          <c:order val="6"/>
          <c:tx>
            <c:strRef>
              <c:f>'BIFUbC-heavy-or-residual-oil'!$A$8</c:f>
              <c:strCache>
                <c:ptCount val="1"/>
                <c:pt idx="0">
                  <c:v>wood products 16</c:v>
                </c:pt>
              </c:strCache>
            </c:strRef>
          </c:tx>
          <c:spPr>
            <a:ln w="28575" cap="rnd">
              <a:solidFill>
                <a:schemeClr val="accent5">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'BIFUbC-heavy-or-residual-oil'!$B$8:$AF$8</c:f>
              <c:numCache>
                <c:formatCode>0.00E+00</c:formatCode>
                <c:ptCount val="31"/>
                <c:pt idx="0">
                  <c:v>74848822031.453201</c:v>
                </c:pt>
                <c:pt idx="1">
                  <c:v>76509441393.407654</c:v>
                </c:pt>
                <c:pt idx="2">
                  <c:v>78170060755.362106</c:v>
                </c:pt>
                <c:pt idx="3">
                  <c:v>79830680117.316559</c:v>
                </c:pt>
                <c:pt idx="4">
                  <c:v>81491299479.271011</c:v>
                </c:pt>
                <c:pt idx="5">
                  <c:v>83151918841.225464</c:v>
                </c:pt>
                <c:pt idx="6">
                  <c:v>83919318122.881653</c:v>
                </c:pt>
                <c:pt idx="7">
                  <c:v>84686717404.537613</c:v>
                </c:pt>
                <c:pt idx="8">
                  <c:v>85454116686.193573</c:v>
                </c:pt>
                <c:pt idx="9">
                  <c:v>86221515967.849533</c:v>
                </c:pt>
                <c:pt idx="10">
                  <c:v>86988915249.50563</c:v>
                </c:pt>
                <c:pt idx="11">
                  <c:v>87534508094.270844</c:v>
                </c:pt>
                <c:pt idx="12">
                  <c:v>88080100939.036194</c:v>
                </c:pt>
                <c:pt idx="13">
                  <c:v>88625693783.801575</c:v>
                </c:pt>
                <c:pt idx="14">
                  <c:v>89171286628.566925</c:v>
                </c:pt>
                <c:pt idx="15">
                  <c:v>89716879473.332245</c:v>
                </c:pt>
                <c:pt idx="16">
                  <c:v>90145195351.466003</c:v>
                </c:pt>
                <c:pt idx="17">
                  <c:v>90573511229.599396</c:v>
                </c:pt>
                <c:pt idx="18">
                  <c:v>91001827107.732956</c:v>
                </c:pt>
                <c:pt idx="19">
                  <c:v>91430142985.866516</c:v>
                </c:pt>
                <c:pt idx="20">
                  <c:v>91858458863.999924</c:v>
                </c:pt>
                <c:pt idx="21">
                  <c:v>92443144030.975922</c:v>
                </c:pt>
                <c:pt idx="22">
                  <c:v>92921213773.741104</c:v>
                </c:pt>
                <c:pt idx="23">
                  <c:v>93399283516.506454</c:v>
                </c:pt>
                <c:pt idx="24">
                  <c:v>93877353259.271637</c:v>
                </c:pt>
                <c:pt idx="25">
                  <c:v>94355423002.036804</c:v>
                </c:pt>
                <c:pt idx="26">
                  <c:v>94833492744.801987</c:v>
                </c:pt>
                <c:pt idx="27">
                  <c:v>95311562487.567337</c:v>
                </c:pt>
                <c:pt idx="28">
                  <c:v>95789632230.33252</c:v>
                </c:pt>
                <c:pt idx="29">
                  <c:v>96267701973.097717</c:v>
                </c:pt>
                <c:pt idx="30">
                  <c:v>96745771715.863037</c:v>
                </c:pt>
              </c:numCache>
            </c:numRef>
          </c:val>
          <c:smooth val="0"/>
          <c:extLst>
            <c:ext xmlns:c16="http://schemas.microsoft.com/office/drawing/2014/chart" uri="{C3380CC4-5D6E-409C-BE32-E72D297353CC}">
              <c16:uniqueId val="{00000007-A741-49DD-9B45-806E7DC337FE}"/>
            </c:ext>
          </c:extLst>
        </c:ser>
        <c:ser>
          <c:idx val="11"/>
          <c:order val="7"/>
          <c:tx>
            <c:strRef>
              <c:f>'BIFUbC-heavy-or-residual-oil'!$A$9</c:f>
              <c:strCache>
                <c:ptCount val="1"/>
                <c:pt idx="0">
                  <c:v>pulp paper and printing 17T18</c:v>
                </c:pt>
              </c:strCache>
            </c:strRef>
          </c:tx>
          <c:spPr>
            <a:ln w="28575" cap="rnd">
              <a:solidFill>
                <a:schemeClr val="accent6">
                  <a:lumMod val="6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'BIFUbC-heavy-or-residual-oil'!$B$9:$AF$9</c:f>
              <c:numCache>
                <c:formatCode>0.00E+00</c:formatCode>
                <c:ptCount val="31"/>
                <c:pt idx="0">
                  <c:v>1087098561131.465</c:v>
                </c:pt>
                <c:pt idx="1">
                  <c:v>1111217269615.7366</c:v>
                </c:pt>
                <c:pt idx="2">
                  <c:v>1135335978100.0081</c:v>
                </c:pt>
                <c:pt idx="3">
                  <c:v>1159454686584.2795</c:v>
                </c:pt>
                <c:pt idx="4">
                  <c:v>1183573395068.551</c:v>
                </c:pt>
                <c:pt idx="5">
                  <c:v>1207692103552.8225</c:v>
                </c:pt>
                <c:pt idx="6">
                  <c:v>1218837751971.3267</c:v>
                </c:pt>
                <c:pt idx="7">
                  <c:v>1229983400389.8274</c:v>
                </c:pt>
                <c:pt idx="8">
                  <c:v>1241129048808.3281</c:v>
                </c:pt>
                <c:pt idx="9">
                  <c:v>1252274697226.8289</c:v>
                </c:pt>
                <c:pt idx="10">
                  <c:v>1263420345645.3318</c:v>
                </c:pt>
                <c:pt idx="11">
                  <c:v>1271344494354.8284</c:v>
                </c:pt>
                <c:pt idx="12">
                  <c:v>1279268643064.3271</c:v>
                </c:pt>
                <c:pt idx="13">
                  <c:v>1287192791773.8262</c:v>
                </c:pt>
                <c:pt idx="14">
                  <c:v>1295116940483.325</c:v>
                </c:pt>
                <c:pt idx="15">
                  <c:v>1303041089192.823</c:v>
                </c:pt>
                <c:pt idx="16">
                  <c:v>1309261916217.1055</c:v>
                </c:pt>
                <c:pt idx="17">
                  <c:v>1315482743241.3826</c:v>
                </c:pt>
                <c:pt idx="18">
                  <c:v>1321703570265.6621</c:v>
                </c:pt>
                <c:pt idx="19">
                  <c:v>1327924397289.9417</c:v>
                </c:pt>
                <c:pt idx="20">
                  <c:v>1334145224314.219</c:v>
                </c:pt>
                <c:pt idx="21">
                  <c:v>1342637146918.7915</c:v>
                </c:pt>
                <c:pt idx="22">
                  <c:v>1349580595264.0723</c:v>
                </c:pt>
                <c:pt idx="23">
                  <c:v>1356524043609.3557</c:v>
                </c:pt>
                <c:pt idx="24">
                  <c:v>1363467491954.6367</c:v>
                </c:pt>
                <c:pt idx="25">
                  <c:v>1370410940299.9175</c:v>
                </c:pt>
                <c:pt idx="26">
                  <c:v>1377354388645.1982</c:v>
                </c:pt>
                <c:pt idx="27">
                  <c:v>1384297836990.4817</c:v>
                </c:pt>
                <c:pt idx="28">
                  <c:v>1391241285335.7627</c:v>
                </c:pt>
                <c:pt idx="29">
                  <c:v>1398184733681.0437</c:v>
                </c:pt>
                <c:pt idx="30">
                  <c:v>1405128182026.3267</c:v>
                </c:pt>
              </c:numCache>
            </c:numRef>
          </c:val>
          <c:smooth val="0"/>
          <c:extLst>
            <c:ext xmlns:c16="http://schemas.microsoft.com/office/drawing/2014/chart" uri="{C3380CC4-5D6E-409C-BE32-E72D297353CC}">
              <c16:uniqueId val="{00000008-A741-49DD-9B45-806E7DC337FE}"/>
            </c:ext>
          </c:extLst>
        </c:ser>
        <c:ser>
          <c:idx val="12"/>
          <c:order val="8"/>
          <c:tx>
            <c:strRef>
              <c:f>'BIFUbC-heavy-or-residual-oil'!$A$10</c:f>
              <c:strCache>
                <c:ptCount val="1"/>
                <c:pt idx="0">
                  <c:v>refined petroleum and coke 19</c:v>
                </c:pt>
              </c:strCache>
            </c:strRef>
          </c:tx>
          <c:spPr>
            <a:ln w="28575" cap="rnd">
              <a:solidFill>
                <a:schemeClr val="accent1">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A741-49DD-9B45-806E7DC337FE}"/>
            </c:ext>
          </c:extLst>
        </c:ser>
        <c:ser>
          <c:idx val="13"/>
          <c:order val="9"/>
          <c:tx>
            <c:strRef>
              <c:f>'BIFUbC-heavy-or-residual-oil'!$A$11</c:f>
              <c:strCache>
                <c:ptCount val="1"/>
                <c:pt idx="0">
                  <c:v>chemicals 20</c:v>
                </c:pt>
              </c:strCache>
            </c:strRef>
          </c:tx>
          <c:spPr>
            <a:ln w="28575" cap="rnd">
              <a:solidFill>
                <a:schemeClr val="accent2">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'BIFUbC-heavy-or-residual-oil'!$B$11:$AF$11</c:f>
              <c:numCache>
                <c:formatCode>0.00E+00</c:formatCode>
                <c:ptCount val="31"/>
                <c:pt idx="0">
                  <c:v>262428026574808.66</c:v>
                </c:pt>
                <c:pt idx="1">
                  <c:v>271032906555170.41</c:v>
                </c:pt>
                <c:pt idx="2">
                  <c:v>279637786535532.22</c:v>
                </c:pt>
                <c:pt idx="3">
                  <c:v>288242666515893.94</c:v>
                </c:pt>
                <c:pt idx="4">
                  <c:v>296847546496255.81</c:v>
                </c:pt>
                <c:pt idx="5">
                  <c:v>305452426476617.56</c:v>
                </c:pt>
                <c:pt idx="6">
                  <c:v>307223788841711.75</c:v>
                </c:pt>
                <c:pt idx="7">
                  <c:v>308995151206805.5</c:v>
                </c:pt>
                <c:pt idx="8">
                  <c:v>310766513571899.75</c:v>
                </c:pt>
                <c:pt idx="9">
                  <c:v>312537875936993.5</c:v>
                </c:pt>
                <c:pt idx="10">
                  <c:v>314309238302087.44</c:v>
                </c:pt>
                <c:pt idx="11">
                  <c:v>315072408304698.38</c:v>
                </c:pt>
                <c:pt idx="12">
                  <c:v>315835578307309.5</c:v>
                </c:pt>
                <c:pt idx="13">
                  <c:v>316598748309920.69</c:v>
                </c:pt>
                <c:pt idx="14">
                  <c:v>317361918312531.81</c:v>
                </c:pt>
                <c:pt idx="15">
                  <c:v>318125088315143.13</c:v>
                </c:pt>
                <c:pt idx="16">
                  <c:v>318448271929597.63</c:v>
                </c:pt>
                <c:pt idx="17">
                  <c:v>318771455544052.06</c:v>
                </c:pt>
                <c:pt idx="18">
                  <c:v>319094639158506.44</c:v>
                </c:pt>
                <c:pt idx="19">
                  <c:v>319417822772960.88</c:v>
                </c:pt>
                <c:pt idx="20">
                  <c:v>319741006387415.31</c:v>
                </c:pt>
                <c:pt idx="21">
                  <c:v>320650838519412.13</c:v>
                </c:pt>
                <c:pt idx="22">
                  <c:v>321160683025811.88</c:v>
                </c:pt>
                <c:pt idx="23">
                  <c:v>321670527532211.63</c:v>
                </c:pt>
                <c:pt idx="24">
                  <c:v>322180372038611.44</c:v>
                </c:pt>
                <c:pt idx="25">
                  <c:v>322690216545010.94</c:v>
                </c:pt>
                <c:pt idx="26">
                  <c:v>323200061051410.75</c:v>
                </c:pt>
                <c:pt idx="27">
                  <c:v>323709905557810.44</c:v>
                </c:pt>
                <c:pt idx="28">
                  <c:v>324219750064210.25</c:v>
                </c:pt>
                <c:pt idx="29">
                  <c:v>324729594570610</c:v>
                </c:pt>
                <c:pt idx="30">
                  <c:v>325239439077009.75</c:v>
                </c:pt>
              </c:numCache>
            </c:numRef>
          </c:val>
          <c:smooth val="0"/>
          <c:extLst>
            <c:ext xmlns:c16="http://schemas.microsoft.com/office/drawing/2014/chart" uri="{C3380CC4-5D6E-409C-BE32-E72D297353CC}">
              <c16:uniqueId val="{0000000A-A741-49DD-9B45-806E7DC337FE}"/>
            </c:ext>
          </c:extLst>
        </c:ser>
        <c:ser>
          <c:idx val="14"/>
          <c:order val="10"/>
          <c:tx>
            <c:strRef>
              <c:f>'BIFUbC-heavy-or-residual-oil'!$A$12</c:f>
              <c:strCache>
                <c:ptCount val="1"/>
                <c:pt idx="0">
                  <c:v>rubber and plastic products 22</c:v>
                </c:pt>
              </c:strCache>
            </c:strRef>
          </c:tx>
          <c:spPr>
            <a:ln w="28575" cap="rnd">
              <a:solidFill>
                <a:schemeClr val="accent3">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'BIFUbC-heavy-or-residual-oil'!$B$12:$AF$12</c:f>
              <c:numCache>
                <c:formatCode>0.00E+00</c:formatCode>
                <c:ptCount val="31"/>
                <c:pt idx="0">
                  <c:v>135900228047668.78</c:v>
                </c:pt>
                <c:pt idx="1">
                  <c:v>140356326608927.53</c:v>
                </c:pt>
                <c:pt idx="2">
                  <c:v>144812425170186.34</c:v>
                </c:pt>
                <c:pt idx="3">
                  <c:v>149268523731445.09</c:v>
                </c:pt>
                <c:pt idx="4">
                  <c:v>153724622292703.91</c:v>
                </c:pt>
                <c:pt idx="5">
                  <c:v>158180720853962.69</c:v>
                </c:pt>
                <c:pt idx="6">
                  <c:v>159098033507315</c:v>
                </c:pt>
                <c:pt idx="7">
                  <c:v>160015346160667.16</c:v>
                </c:pt>
                <c:pt idx="8">
                  <c:v>160932658814019.5</c:v>
                </c:pt>
                <c:pt idx="9">
                  <c:v>161849971467371.63</c:v>
                </c:pt>
                <c:pt idx="10">
                  <c:v>162767284120723.84</c:v>
                </c:pt>
                <c:pt idx="11">
                  <c:v>163162497157790.25</c:v>
                </c:pt>
                <c:pt idx="12">
                  <c:v>163557710194856.72</c:v>
                </c:pt>
                <c:pt idx="13">
                  <c:v>163952923231923.22</c:v>
                </c:pt>
                <c:pt idx="14">
                  <c:v>164348136268989.69</c:v>
                </c:pt>
                <c:pt idx="15">
                  <c:v>164743349306056.25</c:v>
                </c:pt>
                <c:pt idx="16">
                  <c:v>164910712249255.91</c:v>
                </c:pt>
                <c:pt idx="17">
                  <c:v>165078075192455.53</c:v>
                </c:pt>
                <c:pt idx="18">
                  <c:v>165245438135655.13</c:v>
                </c:pt>
                <c:pt idx="19">
                  <c:v>165412801078854.75</c:v>
                </c:pt>
                <c:pt idx="20">
                  <c:v>165580164022054.38</c:v>
                </c:pt>
                <c:pt idx="21">
                  <c:v>166051327090409.88</c:v>
                </c:pt>
                <c:pt idx="22">
                  <c:v>166315353709795.44</c:v>
                </c:pt>
                <c:pt idx="23">
                  <c:v>166579380329181.03</c:v>
                </c:pt>
                <c:pt idx="24">
                  <c:v>166843406948566.63</c:v>
                </c:pt>
                <c:pt idx="25">
                  <c:v>167107433567952.09</c:v>
                </c:pt>
                <c:pt idx="26">
                  <c:v>167371460187337.72</c:v>
                </c:pt>
                <c:pt idx="27">
                  <c:v>167635486806723.28</c:v>
                </c:pt>
                <c:pt idx="28">
                  <c:v>167899513426108.88</c:v>
                </c:pt>
                <c:pt idx="29">
                  <c:v>168163540045494.47</c:v>
                </c:pt>
                <c:pt idx="30">
                  <c:v>168427566664880.06</c:v>
                </c:pt>
              </c:numCache>
            </c:numRef>
          </c:val>
          <c:smooth val="0"/>
          <c:extLst>
            <c:ext xmlns:c16="http://schemas.microsoft.com/office/drawing/2014/chart" uri="{C3380CC4-5D6E-409C-BE32-E72D297353CC}">
              <c16:uniqueId val="{0000000B-A741-49DD-9B45-806E7DC337FE}"/>
            </c:ext>
          </c:extLst>
        </c:ser>
        <c:ser>
          <c:idx val="15"/>
          <c:order val="11"/>
          <c:tx>
            <c:strRef>
              <c:f>'BIFUbC-heavy-or-residual-oil'!$A$13</c:f>
              <c:strCache>
                <c:ptCount val="1"/>
                <c:pt idx="0">
                  <c:v>glass and glass products 231</c:v>
                </c:pt>
              </c:strCache>
            </c:strRef>
          </c:tx>
          <c:spPr>
            <a:ln w="28575" cap="rnd">
              <a:solidFill>
                <a:schemeClr val="accent4">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'BIFUbC-heavy-or-residual-oil'!$B$13:$AF$13</c:f>
              <c:numCache>
                <c:formatCode>0.00E+00</c:formatCode>
                <c:ptCount val="31"/>
                <c:pt idx="0">
                  <c:v>13583122748657.443</c:v>
                </c:pt>
                <c:pt idx="1">
                  <c:v>13884482155793.414</c:v>
                </c:pt>
                <c:pt idx="2">
                  <c:v>14185841562929.387</c:v>
                </c:pt>
                <c:pt idx="3">
                  <c:v>14487200970065.357</c:v>
                </c:pt>
                <c:pt idx="4">
                  <c:v>14788560377201.328</c:v>
                </c:pt>
                <c:pt idx="5">
                  <c:v>15089919784337.299</c:v>
                </c:pt>
                <c:pt idx="6">
                  <c:v>15229182879694.863</c:v>
                </c:pt>
                <c:pt idx="7">
                  <c:v>15368445975052.385</c:v>
                </c:pt>
                <c:pt idx="8">
                  <c:v>15507709070409.906</c:v>
                </c:pt>
                <c:pt idx="9">
                  <c:v>15646972165767.428</c:v>
                </c:pt>
                <c:pt idx="10">
                  <c:v>15786235261124.975</c:v>
                </c:pt>
                <c:pt idx="11">
                  <c:v>15885246232575.145</c:v>
                </c:pt>
                <c:pt idx="12">
                  <c:v>15984257204025.34</c:v>
                </c:pt>
                <c:pt idx="13">
                  <c:v>16083268175475.539</c:v>
                </c:pt>
                <c:pt idx="14">
                  <c:v>16182279146925.736</c:v>
                </c:pt>
                <c:pt idx="15">
                  <c:v>16281290118375.926</c:v>
                </c:pt>
                <c:pt idx="16">
                  <c:v>16359018357645.275</c:v>
                </c:pt>
                <c:pt idx="17">
                  <c:v>16436746596914.561</c:v>
                </c:pt>
                <c:pt idx="18">
                  <c:v>16514474836183.875</c:v>
                </c:pt>
                <c:pt idx="19">
                  <c:v>16592203075453.191</c:v>
                </c:pt>
                <c:pt idx="20">
                  <c:v>16669931314722.479</c:v>
                </c:pt>
                <c:pt idx="21">
                  <c:v>16776036530232.975</c:v>
                </c:pt>
                <c:pt idx="22">
                  <c:v>16862793807397.201</c:v>
                </c:pt>
                <c:pt idx="23">
                  <c:v>16949551084561.457</c:v>
                </c:pt>
                <c:pt idx="24">
                  <c:v>17036308361725.684</c:v>
                </c:pt>
                <c:pt idx="25">
                  <c:v>17123065638889.906</c:v>
                </c:pt>
                <c:pt idx="26">
                  <c:v>17209822916054.131</c:v>
                </c:pt>
                <c:pt idx="27">
                  <c:v>17296580193218.387</c:v>
                </c:pt>
                <c:pt idx="28">
                  <c:v>17383337470382.613</c:v>
                </c:pt>
                <c:pt idx="29">
                  <c:v>17470094747546.838</c:v>
                </c:pt>
                <c:pt idx="30">
                  <c:v>17556852024711.092</c:v>
                </c:pt>
              </c:numCache>
            </c:numRef>
          </c:val>
          <c:smooth val="0"/>
          <c:extLst>
            <c:ext xmlns:c16="http://schemas.microsoft.com/office/drawing/2014/chart" uri="{C3380CC4-5D6E-409C-BE32-E72D297353CC}">
              <c16:uniqueId val="{0000000C-A741-49DD-9B45-806E7DC337FE}"/>
            </c:ext>
          </c:extLst>
        </c:ser>
        <c:ser>
          <c:idx val="16"/>
          <c:order val="12"/>
          <c:tx>
            <c:strRef>
              <c:f>'BIFUbC-heavy-or-residual-oil'!$A$14</c:f>
              <c:strCache>
                <c:ptCount val="1"/>
                <c:pt idx="0">
                  <c:v>cement and other nonmetallic minerals 239</c:v>
                </c:pt>
              </c:strCache>
            </c:strRef>
          </c:tx>
          <c:spPr>
            <a:ln w="28575" cap="rnd">
              <a:solidFill>
                <a:schemeClr val="accent5">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'BIFUbC-heavy-or-residual-oil'!$B$14:$AF$14</c:f>
              <c:numCache>
                <c:formatCode>0.00E+00</c:formatCode>
                <c:ptCount val="31"/>
                <c:pt idx="0">
                  <c:v>2172375224795.9153</c:v>
                </c:pt>
                <c:pt idx="1">
                  <c:v>2220572220577.7637</c:v>
                </c:pt>
                <c:pt idx="2">
                  <c:v>2268769216359.6118</c:v>
                </c:pt>
                <c:pt idx="3">
                  <c:v>2316966212141.46</c:v>
                </c:pt>
                <c:pt idx="4">
                  <c:v>2365163207923.3081</c:v>
                </c:pt>
                <c:pt idx="5">
                  <c:v>2413360203705.1563</c:v>
                </c:pt>
                <c:pt idx="6">
                  <c:v>2435632821252.772</c:v>
                </c:pt>
                <c:pt idx="7">
                  <c:v>2457905438800.3804</c:v>
                </c:pt>
                <c:pt idx="8">
                  <c:v>2480178056347.9893</c:v>
                </c:pt>
                <c:pt idx="9">
                  <c:v>2502450673895.5977</c:v>
                </c:pt>
                <c:pt idx="10">
                  <c:v>2524723291443.2104</c:v>
                </c:pt>
                <c:pt idx="11">
                  <c:v>2540558308570.0776</c:v>
                </c:pt>
                <c:pt idx="12">
                  <c:v>2556393325696.9487</c:v>
                </c:pt>
                <c:pt idx="13">
                  <c:v>2572228342823.8198</c:v>
                </c:pt>
                <c:pt idx="14">
                  <c:v>2588063359950.6909</c:v>
                </c:pt>
                <c:pt idx="15">
                  <c:v>2603898377077.561</c:v>
                </c:pt>
                <c:pt idx="16">
                  <c:v>2616329605476.2319</c:v>
                </c:pt>
                <c:pt idx="17">
                  <c:v>2628760833874.8926</c:v>
                </c:pt>
                <c:pt idx="18">
                  <c:v>2641192062273.5581</c:v>
                </c:pt>
                <c:pt idx="19">
                  <c:v>2653623290672.2236</c:v>
                </c:pt>
                <c:pt idx="20">
                  <c:v>2666054519070.8848</c:v>
                </c:pt>
                <c:pt idx="21">
                  <c:v>2683024132440.4917</c:v>
                </c:pt>
                <c:pt idx="22">
                  <c:v>2696899392420.8188</c:v>
                </c:pt>
                <c:pt idx="23">
                  <c:v>2710774652401.1509</c:v>
                </c:pt>
                <c:pt idx="24">
                  <c:v>2724649912381.478</c:v>
                </c:pt>
                <c:pt idx="25">
                  <c:v>2738525172361.8042</c:v>
                </c:pt>
                <c:pt idx="26">
                  <c:v>2752400432342.1313</c:v>
                </c:pt>
                <c:pt idx="27">
                  <c:v>2766275692322.4634</c:v>
                </c:pt>
                <c:pt idx="28">
                  <c:v>2780150952302.7905</c:v>
                </c:pt>
                <c:pt idx="29">
                  <c:v>2794026212283.1172</c:v>
                </c:pt>
                <c:pt idx="30">
                  <c:v>2807901472263.4487</c:v>
                </c:pt>
              </c:numCache>
            </c:numRef>
          </c:val>
          <c:smooth val="0"/>
          <c:extLst>
            <c:ext xmlns:c16="http://schemas.microsoft.com/office/drawing/2014/chart" uri="{C3380CC4-5D6E-409C-BE32-E72D297353CC}">
              <c16:uniqueId val="{0000000D-A741-49DD-9B45-806E7DC337FE}"/>
            </c:ext>
          </c:extLst>
        </c:ser>
        <c:ser>
          <c:idx val="17"/>
          <c:order val="13"/>
          <c:tx>
            <c:strRef>
              <c:f>'BIFUbC-heavy-or-residual-oil'!$A$15</c:f>
              <c:strCache>
                <c:ptCount val="1"/>
                <c:pt idx="0">
                  <c:v>iron and steel 241</c:v>
                </c:pt>
              </c:strCache>
            </c:strRef>
          </c:tx>
          <c:spPr>
            <a:ln w="28575" cap="rnd">
              <a:solidFill>
                <a:schemeClr val="accent6">
                  <a:lumMod val="80000"/>
                  <a:lumOff val="2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'BIFUbC-heavy-or-residual-oil'!$B$15:$AF$15</c:f>
              <c:numCache>
                <c:formatCode>0.00E+00</c:formatCode>
                <c:ptCount val="31"/>
                <c:pt idx="0">
                  <c:v>602115116500.21411</c:v>
                </c:pt>
                <c:pt idx="1">
                  <c:v>588244249461.7157</c:v>
                </c:pt>
                <c:pt idx="2">
                  <c:v>574373382423.21729</c:v>
                </c:pt>
                <c:pt idx="3">
                  <c:v>560502515384.71887</c:v>
                </c:pt>
                <c:pt idx="4">
                  <c:v>546631648346.22052</c:v>
                </c:pt>
                <c:pt idx="5">
                  <c:v>532760781307.72223</c:v>
                </c:pt>
                <c:pt idx="6">
                  <c:v>530923675165.28223</c:v>
                </c:pt>
                <c:pt idx="7">
                  <c:v>529086569022.8418</c:v>
                </c:pt>
                <c:pt idx="8">
                  <c:v>527249462880.40137</c:v>
                </c:pt>
                <c:pt idx="9">
                  <c:v>525412356737.961</c:v>
                </c:pt>
                <c:pt idx="10">
                  <c:v>523575250595.52008</c:v>
                </c:pt>
                <c:pt idx="11">
                  <c:v>519901038310.63928</c:v>
                </c:pt>
                <c:pt idx="12">
                  <c:v>516226826025.75842</c:v>
                </c:pt>
                <c:pt idx="13">
                  <c:v>512552613740.87756</c:v>
                </c:pt>
                <c:pt idx="14">
                  <c:v>508878401455.9967</c:v>
                </c:pt>
                <c:pt idx="15">
                  <c:v>505204189171.11591</c:v>
                </c:pt>
                <c:pt idx="16">
                  <c:v>499692870743.79462</c:v>
                </c:pt>
                <c:pt idx="17">
                  <c:v>494181552316.47333</c:v>
                </c:pt>
                <c:pt idx="18">
                  <c:v>488670233889.1521</c:v>
                </c:pt>
                <c:pt idx="19">
                  <c:v>483158915461.83081</c:v>
                </c:pt>
                <c:pt idx="20">
                  <c:v>477647597034.50958</c:v>
                </c:pt>
                <c:pt idx="21">
                  <c:v>474585753463.77612</c:v>
                </c:pt>
                <c:pt idx="22">
                  <c:v>469853813399.91437</c:v>
                </c:pt>
                <c:pt idx="23">
                  <c:v>465121873336.05261</c:v>
                </c:pt>
                <c:pt idx="24">
                  <c:v>460389933272.19092</c:v>
                </c:pt>
                <c:pt idx="25">
                  <c:v>455657993208.32916</c:v>
                </c:pt>
                <c:pt idx="26">
                  <c:v>450926053144.46741</c:v>
                </c:pt>
                <c:pt idx="27">
                  <c:v>446194113080.60565</c:v>
                </c:pt>
                <c:pt idx="28">
                  <c:v>441462173016.7439</c:v>
                </c:pt>
                <c:pt idx="29">
                  <c:v>436730232952.88214</c:v>
                </c:pt>
                <c:pt idx="30">
                  <c:v>431998292889.02039</c:v>
                </c:pt>
              </c:numCache>
            </c:numRef>
          </c:val>
          <c:smooth val="0"/>
          <c:extLst>
            <c:ext xmlns:c16="http://schemas.microsoft.com/office/drawing/2014/chart" uri="{C3380CC4-5D6E-409C-BE32-E72D297353CC}">
              <c16:uniqueId val="{0000000E-A741-49DD-9B45-806E7DC337FE}"/>
            </c:ext>
          </c:extLst>
        </c:ser>
        <c:ser>
          <c:idx val="18"/>
          <c:order val="14"/>
          <c:tx>
            <c:strRef>
              <c:f>'BIFUbC-heavy-or-residual-oil'!$A$16</c:f>
              <c:strCache>
                <c:ptCount val="1"/>
                <c:pt idx="0">
                  <c:v>other metals 242</c:v>
                </c:pt>
              </c:strCache>
            </c:strRef>
          </c:tx>
          <c:spPr>
            <a:ln w="28575" cap="rnd">
              <a:solidFill>
                <a:schemeClr val="accent1">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'BIFUbC-heavy-or-residual-oil'!$B$16:$AF$16</c:f>
              <c:numCache>
                <c:formatCode>0.00E+00</c:formatCode>
                <c:ptCount val="31"/>
                <c:pt idx="0">
                  <c:v>947372693726.9646</c:v>
                </c:pt>
                <c:pt idx="1">
                  <c:v>960922275149.85022</c:v>
                </c:pt>
                <c:pt idx="2">
                  <c:v>974471856572.73621</c:v>
                </c:pt>
                <c:pt idx="3">
                  <c:v>988021437995.62195</c:v>
                </c:pt>
                <c:pt idx="4">
                  <c:v>1001571019418.5078</c:v>
                </c:pt>
                <c:pt idx="5">
                  <c:v>1015120600841.3937</c:v>
                </c:pt>
                <c:pt idx="6">
                  <c:v>1014750793700.832</c:v>
                </c:pt>
                <c:pt idx="7">
                  <c:v>1014380986560.2705</c:v>
                </c:pt>
                <c:pt idx="8">
                  <c:v>1014011179419.7089</c:v>
                </c:pt>
                <c:pt idx="9">
                  <c:v>1013641372279.1475</c:v>
                </c:pt>
                <c:pt idx="10">
                  <c:v>1013271565138.5859</c:v>
                </c:pt>
                <c:pt idx="11">
                  <c:v>1011052722295.2168</c:v>
                </c:pt>
                <c:pt idx="12">
                  <c:v>1008833879451.8477</c:v>
                </c:pt>
                <c:pt idx="13">
                  <c:v>1006615036608.4785</c:v>
                </c:pt>
                <c:pt idx="14">
                  <c:v>1004396193765.1094</c:v>
                </c:pt>
                <c:pt idx="15">
                  <c:v>1002177350921.7402</c:v>
                </c:pt>
                <c:pt idx="16">
                  <c:v>1002177350921.7402</c:v>
                </c:pt>
                <c:pt idx="17">
                  <c:v>1002177350921.7402</c:v>
                </c:pt>
                <c:pt idx="18">
                  <c:v>1002177350921.7402</c:v>
                </c:pt>
                <c:pt idx="19">
                  <c:v>1002177350921.7402</c:v>
                </c:pt>
                <c:pt idx="20">
                  <c:v>1002177350921.7402</c:v>
                </c:pt>
                <c:pt idx="21">
                  <c:v>999218893797.2478</c:v>
                </c:pt>
                <c:pt idx="22">
                  <c:v>998277566530.36414</c:v>
                </c:pt>
                <c:pt idx="23">
                  <c:v>997336239263.48022</c:v>
                </c:pt>
                <c:pt idx="24">
                  <c:v>996394911996.59656</c:v>
                </c:pt>
                <c:pt idx="25">
                  <c:v>995453584729.71265</c:v>
                </c:pt>
                <c:pt idx="26">
                  <c:v>994512257462.82849</c:v>
                </c:pt>
                <c:pt idx="27">
                  <c:v>993570930195.94458</c:v>
                </c:pt>
                <c:pt idx="28">
                  <c:v>992629602929.06079</c:v>
                </c:pt>
                <c:pt idx="29">
                  <c:v>991688275662.17688</c:v>
                </c:pt>
                <c:pt idx="30">
                  <c:v>990746948395.29321</c:v>
                </c:pt>
              </c:numCache>
            </c:numRef>
          </c:val>
          <c:smooth val="0"/>
          <c:extLst>
            <c:ext xmlns:c16="http://schemas.microsoft.com/office/drawing/2014/chart" uri="{C3380CC4-5D6E-409C-BE32-E72D297353CC}">
              <c16:uniqueId val="{0000000F-A741-49DD-9B45-806E7DC337FE}"/>
            </c:ext>
          </c:extLst>
        </c:ser>
        <c:ser>
          <c:idx val="19"/>
          <c:order val="15"/>
          <c:tx>
            <c:strRef>
              <c:f>'BIFUbC-heavy-or-residual-oil'!$A$17</c:f>
              <c:strCache>
                <c:ptCount val="1"/>
                <c:pt idx="0">
                  <c:v>metal products except machinery and vehicles 25</c:v>
                </c:pt>
              </c:strCache>
            </c:strRef>
          </c:tx>
          <c:spPr>
            <a:ln w="28575" cap="rnd">
              <a:solidFill>
                <a:schemeClr val="accent2">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'BIFUbC-heavy-or-residual-oil'!$B$17:$AF$17</c:f>
              <c:numCache>
                <c:formatCode>0.00E+00</c:formatCode>
                <c:ptCount val="31"/>
                <c:pt idx="0">
                  <c:v>8052667896679.1982</c:v>
                </c:pt>
                <c:pt idx="1">
                  <c:v>8167839338773.7275</c:v>
                </c:pt>
                <c:pt idx="2">
                  <c:v>8283010780868.2559</c:v>
                </c:pt>
                <c:pt idx="3">
                  <c:v>8398182222962.7852</c:v>
                </c:pt>
                <c:pt idx="4">
                  <c:v>8513353665057.3154</c:v>
                </c:pt>
                <c:pt idx="5">
                  <c:v>8628525107151.8447</c:v>
                </c:pt>
                <c:pt idx="6">
                  <c:v>8625381746457.0713</c:v>
                </c:pt>
                <c:pt idx="7">
                  <c:v>8622238385762.2998</c:v>
                </c:pt>
                <c:pt idx="8">
                  <c:v>8619095025067.5264</c:v>
                </c:pt>
                <c:pt idx="9">
                  <c:v>8615951664372.7529</c:v>
                </c:pt>
                <c:pt idx="10">
                  <c:v>8612808303677.9795</c:v>
                </c:pt>
                <c:pt idx="11">
                  <c:v>8593948139509.3408</c:v>
                </c:pt>
                <c:pt idx="12">
                  <c:v>8575087975340.7041</c:v>
                </c:pt>
                <c:pt idx="13">
                  <c:v>8556227811172.0664</c:v>
                </c:pt>
                <c:pt idx="14">
                  <c:v>8537367647003.4277</c:v>
                </c:pt>
                <c:pt idx="15">
                  <c:v>8518507482834.791</c:v>
                </c:pt>
                <c:pt idx="16">
                  <c:v>8518507482834.791</c:v>
                </c:pt>
                <c:pt idx="17">
                  <c:v>8518507482834.791</c:v>
                </c:pt>
                <c:pt idx="18">
                  <c:v>8518507482834.791</c:v>
                </c:pt>
                <c:pt idx="19">
                  <c:v>8518507482834.791</c:v>
                </c:pt>
                <c:pt idx="20">
                  <c:v>8518507482834.791</c:v>
                </c:pt>
                <c:pt idx="21">
                  <c:v>8493360597276.6064</c:v>
                </c:pt>
                <c:pt idx="22">
                  <c:v>8485359315508.0947</c:v>
                </c:pt>
                <c:pt idx="23">
                  <c:v>8477358033739.582</c:v>
                </c:pt>
                <c:pt idx="24">
                  <c:v>8469356751971.0684</c:v>
                </c:pt>
                <c:pt idx="25">
                  <c:v>8461355470202.5557</c:v>
                </c:pt>
                <c:pt idx="26">
                  <c:v>8453354188434.041</c:v>
                </c:pt>
                <c:pt idx="27">
                  <c:v>8445352906665.5273</c:v>
                </c:pt>
                <c:pt idx="28">
                  <c:v>8437351624897.0166</c:v>
                </c:pt>
                <c:pt idx="29">
                  <c:v>8429350343128.5039</c:v>
                </c:pt>
                <c:pt idx="30">
                  <c:v>8421349061359.9902</c:v>
                </c:pt>
              </c:numCache>
            </c:numRef>
          </c:val>
          <c:smooth val="0"/>
          <c:extLst>
            <c:ext xmlns:c16="http://schemas.microsoft.com/office/drawing/2014/chart" uri="{C3380CC4-5D6E-409C-BE32-E72D297353CC}">
              <c16:uniqueId val="{00000010-A741-49DD-9B45-806E7DC337FE}"/>
            </c:ext>
          </c:extLst>
        </c:ser>
        <c:ser>
          <c:idx val="20"/>
          <c:order val="16"/>
          <c:tx>
            <c:strRef>
              <c:f>'BIFUbC-heavy-or-residual-oil'!$A$18</c:f>
              <c:strCache>
                <c:ptCount val="1"/>
                <c:pt idx="0">
                  <c:v>computers and electronics 26</c:v>
                </c:pt>
              </c:strCache>
            </c:strRef>
          </c:tx>
          <c:spPr>
            <a:ln w="28575" cap="rnd">
              <a:solidFill>
                <a:schemeClr val="accent3">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A741-49DD-9B45-806E7DC337FE}"/>
            </c:ext>
          </c:extLst>
        </c:ser>
        <c:ser>
          <c:idx val="21"/>
          <c:order val="17"/>
          <c:tx>
            <c:strRef>
              <c:f>'BIFUbC-heavy-or-residual-oil'!$A$19</c:f>
              <c:strCache>
                <c:ptCount val="1"/>
                <c:pt idx="0">
                  <c:v>appliances and electrical equipment 27</c:v>
                </c:pt>
              </c:strCache>
            </c:strRef>
          </c:tx>
          <c:spPr>
            <a:ln w="28575" cap="rnd">
              <a:solidFill>
                <a:schemeClr val="accent4">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A741-49DD-9B45-806E7DC337FE}"/>
            </c:ext>
          </c:extLst>
        </c:ser>
        <c:ser>
          <c:idx val="22"/>
          <c:order val="18"/>
          <c:tx>
            <c:strRef>
              <c:f>'BIFUbC-heavy-or-residual-oil'!$A$20</c:f>
              <c:strCache>
                <c:ptCount val="1"/>
                <c:pt idx="0">
                  <c:v>other machinery 28</c:v>
                </c:pt>
              </c:strCache>
            </c:strRef>
          </c:tx>
          <c:spPr>
            <a:ln w="28575" cap="rnd">
              <a:solidFill>
                <a:schemeClr val="accent5">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A741-49DD-9B45-806E7DC337FE}"/>
            </c:ext>
          </c:extLst>
        </c:ser>
        <c:ser>
          <c:idx val="23"/>
          <c:order val="19"/>
          <c:tx>
            <c:strRef>
              <c:f>'BIFUbC-heavy-or-residual-oil'!$A$21</c:f>
              <c:strCache>
                <c:ptCount val="1"/>
                <c:pt idx="0">
                  <c:v>road vehicles 29</c:v>
                </c:pt>
              </c:strCache>
            </c:strRef>
          </c:tx>
          <c:spPr>
            <a:ln w="28575" cap="rnd">
              <a:solidFill>
                <a:schemeClr val="accent6">
                  <a:lumMod val="8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A741-49DD-9B45-806E7DC337FE}"/>
            </c:ext>
          </c:extLst>
        </c:ser>
        <c:ser>
          <c:idx val="24"/>
          <c:order val="20"/>
          <c:tx>
            <c:strRef>
              <c:f>'BIFUbC-heavy-or-residual-oil'!$A$22</c:f>
              <c:strCache>
                <c:ptCount val="1"/>
                <c:pt idx="0">
                  <c:v>nonroad vehicles 30</c:v>
                </c:pt>
              </c:strCache>
            </c:strRef>
          </c:tx>
          <c:spPr>
            <a:ln w="28575" cap="rnd">
              <a:solidFill>
                <a:schemeClr val="accent1">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A741-49DD-9B45-806E7DC337FE}"/>
            </c:ext>
          </c:extLst>
        </c:ser>
        <c:ser>
          <c:idx val="25"/>
          <c:order val="21"/>
          <c:tx>
            <c:strRef>
              <c:f>'BIFUbC-heavy-or-residual-oil'!$A$23</c:f>
              <c:strCache>
                <c:ptCount val="1"/>
                <c:pt idx="0">
                  <c:v>other manufacturing 31T33</c:v>
                </c:pt>
              </c:strCache>
            </c:strRef>
          </c:tx>
          <c:spPr>
            <a:ln w="28575" cap="rnd">
              <a:solidFill>
                <a:schemeClr val="accent2">
                  <a:lumMod val="60000"/>
                  <a:lumOff val="40000"/>
                </a:schemeClr>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'BIFUbC-heavy-or-residual-oil'!$B$23:$AF$23</c:f>
              <c:numCache>
                <c:formatCode>0.00E+00</c:formatCode>
                <c:ptCount val="31"/>
                <c:pt idx="0">
                  <c:v>9269137256563.3652</c:v>
                </c:pt>
                <c:pt idx="1">
                  <c:v>9474785233099.2461</c:v>
                </c:pt>
                <c:pt idx="2">
                  <c:v>9680433209635.125</c:v>
                </c:pt>
                <c:pt idx="3">
                  <c:v>9886081186171.0039</c:v>
                </c:pt>
                <c:pt idx="4">
                  <c:v>10091729162706.885</c:v>
                </c:pt>
                <c:pt idx="5">
                  <c:v>10297377139242.764</c:v>
                </c:pt>
                <c:pt idx="6">
                  <c:v>10392410422054.754</c:v>
                </c:pt>
                <c:pt idx="7">
                  <c:v>10487443704866.713</c:v>
                </c:pt>
                <c:pt idx="8">
                  <c:v>10582476987678.674</c:v>
                </c:pt>
                <c:pt idx="9">
                  <c:v>10677510270490.635</c:v>
                </c:pt>
                <c:pt idx="10">
                  <c:v>10772543553302.613</c:v>
                </c:pt>
                <c:pt idx="11">
                  <c:v>10840108744404.785</c:v>
                </c:pt>
                <c:pt idx="12">
                  <c:v>10907673935506.975</c:v>
                </c:pt>
                <c:pt idx="13">
                  <c:v>10975239126609.168</c:v>
                </c:pt>
                <c:pt idx="14">
                  <c:v>11042804317711.357</c:v>
                </c:pt>
                <c:pt idx="15">
                  <c:v>11110369508813.543</c:v>
                </c:pt>
                <c:pt idx="16">
                  <c:v>11163411341080.709</c:v>
                </c:pt>
                <c:pt idx="17">
                  <c:v>11216453173347.83</c:v>
                </c:pt>
                <c:pt idx="18">
                  <c:v>11269495005614.971</c:v>
                </c:pt>
                <c:pt idx="19">
                  <c:v>11322536837882.111</c:v>
                </c:pt>
                <c:pt idx="20">
                  <c:v>11375578670149.234</c:v>
                </c:pt>
                <c:pt idx="21">
                  <c:v>11447984980863.111</c:v>
                </c:pt>
                <c:pt idx="22">
                  <c:v>11507188238090.572</c:v>
                </c:pt>
                <c:pt idx="23">
                  <c:v>11566391495318.051</c:v>
                </c:pt>
                <c:pt idx="24">
                  <c:v>11625594752545.51</c:v>
                </c:pt>
                <c:pt idx="25">
                  <c:v>11684798009772.967</c:v>
                </c:pt>
                <c:pt idx="26">
                  <c:v>11744001267000.428</c:v>
                </c:pt>
                <c:pt idx="27">
                  <c:v>11803204524227.906</c:v>
                </c:pt>
                <c:pt idx="28">
                  <c:v>11862407781455.365</c:v>
                </c:pt>
                <c:pt idx="29">
                  <c:v>11921611038682.824</c:v>
                </c:pt>
                <c:pt idx="30">
                  <c:v>11980814295910.303</c:v>
                </c:pt>
              </c:numCache>
            </c:numRef>
          </c:val>
          <c:smooth val="0"/>
          <c:extLst>
            <c:ext xmlns:c16="http://schemas.microsoft.com/office/drawing/2014/chart" uri="{C3380CC4-5D6E-409C-BE32-E72D297353CC}">
              <c16:uniqueId val="{00000016-A741-49DD-9B45-806E7DC337FE}"/>
            </c:ext>
          </c:extLst>
        </c:ser>
        <c:ser>
          <c:idx val="0"/>
          <c:order val="22"/>
          <c:tx>
            <c:strRef>
              <c:f>'BIFUbC-heavy-or-residual-oil'!$A$24</c:f>
              <c:strCache>
                <c:ptCount val="1"/>
                <c:pt idx="0">
                  <c:v>energy pipelines and gas processing 352T353</c:v>
                </c:pt>
              </c:strCache>
            </c:strRef>
          </c:tx>
          <c:spPr>
            <a:ln w="28575" cap="rnd">
              <a:solidFill>
                <a:schemeClr val="accent1"/>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'BIFUbC-heavy-or-residual-oil'!$B$24:$AF$24</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7-A741-49DD-9B45-806E7DC337FE}"/>
            </c:ext>
          </c:extLst>
        </c:ser>
        <c:ser>
          <c:idx val="1"/>
          <c:order val="23"/>
          <c:tx>
            <c:strRef>
              <c:f>'BIFUbC-heavy-or-residual-oil'!$A$25</c:f>
              <c:strCache>
                <c:ptCount val="1"/>
                <c:pt idx="0">
                  <c:v>water and waste 36T39</c:v>
                </c:pt>
              </c:strCache>
            </c:strRef>
          </c:tx>
          <c:spPr>
            <a:ln w="28575" cap="rnd">
              <a:solidFill>
                <a:schemeClr val="accent2"/>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A741-49DD-9B45-806E7DC337FE}"/>
            </c:ext>
          </c:extLst>
        </c:ser>
        <c:ser>
          <c:idx val="2"/>
          <c:order val="24"/>
          <c:tx>
            <c:strRef>
              <c:f>'BIFUbC-heavy-or-residual-oil'!$A$26</c:f>
              <c:strCache>
                <c:ptCount val="1"/>
                <c:pt idx="0">
                  <c:v>construction 41T43</c:v>
                </c:pt>
              </c:strCache>
            </c:strRef>
          </c:tx>
          <c:spPr>
            <a:ln w="28575" cap="rnd">
              <a:solidFill>
                <a:schemeClr val="accent3"/>
              </a:solidFill>
              <a:round/>
            </a:ln>
            <a:effectLst/>
          </c:spPr>
          <c:marker>
            <c:symbol val="none"/>
          </c:marker>
          <c:cat>
            <c:numRef>
              <c:f>'BIFUbC-heavy-or-residual-oil'!$B$1:$AF$1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'BIFUbC-heavy-or-residual-oil'!$B$26:$AF$26</c:f>
              <c:numCache>
                <c:formatCode>0.00E+00</c:formatCode>
                <c:ptCount val="31"/>
                <c:pt idx="0">
                  <c:v>1115868204049.4556</c:v>
                </c:pt>
                <c:pt idx="1">
                  <c:v>1140625204824.3667</c:v>
                </c:pt>
                <c:pt idx="2">
                  <c:v>1165382205599.2781</c:v>
                </c:pt>
                <c:pt idx="3">
                  <c:v>1190139206374.189</c:v>
                </c:pt>
                <c:pt idx="4">
                  <c:v>1214896207149.1001</c:v>
                </c:pt>
                <c:pt idx="5">
                  <c:v>1239653207924.011</c:v>
                </c:pt>
                <c:pt idx="6">
                  <c:v>1251093821616.6448</c:v>
                </c:pt>
                <c:pt idx="7">
                  <c:v>1262534435309.2747</c:v>
                </c:pt>
                <c:pt idx="8">
                  <c:v>1273975049001.9048</c:v>
                </c:pt>
                <c:pt idx="9">
                  <c:v>1285415662694.5349</c:v>
                </c:pt>
                <c:pt idx="10">
                  <c:v>1296856276387.1672</c:v>
                </c:pt>
                <c:pt idx="11">
                  <c:v>1304990134627.1079</c:v>
                </c:pt>
                <c:pt idx="12">
                  <c:v>1313123992867.0508</c:v>
                </c:pt>
                <c:pt idx="13">
                  <c:v>1321257851106.9937</c:v>
                </c:pt>
                <c:pt idx="14">
                  <c:v>1329391709346.9365</c:v>
                </c:pt>
                <c:pt idx="15">
                  <c:v>1337525567586.8789</c:v>
                </c:pt>
                <c:pt idx="16">
                  <c:v>1343911026392.0708</c:v>
                </c:pt>
                <c:pt idx="17">
                  <c:v>1350296485197.2573</c:v>
                </c:pt>
                <c:pt idx="18">
                  <c:v>1356681944002.446</c:v>
                </c:pt>
                <c:pt idx="19">
                  <c:v>1363067402807.635</c:v>
                </c:pt>
                <c:pt idx="20">
                  <c:v>1369452861612.8218</c:v>
                </c:pt>
                <c:pt idx="21">
                  <c:v>1378169519664.3499</c:v>
                </c:pt>
                <c:pt idx="22">
                  <c:v>1385296723684.2822</c:v>
                </c:pt>
                <c:pt idx="23">
                  <c:v>1392423927704.2168</c:v>
                </c:pt>
                <c:pt idx="24">
                  <c:v>1399551131724.1492</c:v>
                </c:pt>
                <c:pt idx="25">
                  <c:v>1406678335744.0813</c:v>
                </c:pt>
                <c:pt idx="26">
                  <c:v>1413805539764.0137</c:v>
                </c:pt>
                <c:pt idx="27">
                  <c:v>1420932743783.9485</c:v>
                </c:pt>
                <c:pt idx="28">
                  <c:v>1428059947803.8806</c:v>
                </c:pt>
                <c:pt idx="29">
                  <c:v>1435187151823.813</c:v>
                </c:pt>
                <c:pt idx="30">
                  <c:v>1442314355843.7476</c:v>
                </c:pt>
              </c:numCache>
            </c:numRef>
          </c:val>
          <c:smooth val="0"/>
          <c:extLst>
            <c:ext xmlns:c16="http://schemas.microsoft.com/office/drawing/2014/chart" uri="{C3380CC4-5D6E-409C-BE32-E72D297353CC}">
              <c16:uniqueId val="{00000019-A741-49DD-9B45-806E7DC337FE}"/>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5"/>
          <c:order val="0"/>
          <c:tx>
            <c:strRef>
              <c:f>'BIFUbC-LPG-propane-or-butane'!$A$2</c:f>
              <c:strCache>
                <c:ptCount val="1"/>
                <c:pt idx="0">
                  <c:v>agriculture and forestry 01T03</c:v>
                </c:pt>
              </c:strCache>
            </c:strRef>
          </c:tx>
          <c:spPr>
            <a:ln w="28575" cap="rnd">
              <a:solidFill>
                <a:schemeClr val="accent6"/>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'BIFUbC-LPG-propane-or-butane'!$B$2:$AF$2</c:f>
              <c:numCache>
                <c:formatCode>0.00E+00</c:formatCode>
                <c:ptCount val="31"/>
                <c:pt idx="0">
                  <c:v>350727016153.76312</c:v>
                </c:pt>
                <c:pt idx="1">
                  <c:v>358508355364.96277</c:v>
                </c:pt>
                <c:pt idx="2">
                  <c:v>366289694576.16241</c:v>
                </c:pt>
                <c:pt idx="3">
                  <c:v>374071033787.36206</c:v>
                </c:pt>
                <c:pt idx="4">
                  <c:v>381852372998.56171</c:v>
                </c:pt>
                <c:pt idx="5">
                  <c:v>389633712209.76141</c:v>
                </c:pt>
                <c:pt idx="6">
                  <c:v>393229595925.08179</c:v>
                </c:pt>
                <c:pt idx="7">
                  <c:v>396825479640.40106</c:v>
                </c:pt>
                <c:pt idx="8">
                  <c:v>400421363355.7204</c:v>
                </c:pt>
                <c:pt idx="9">
                  <c:v>404017247071.03967</c:v>
                </c:pt>
                <c:pt idx="10">
                  <c:v>407613130786.35968</c:v>
                </c:pt>
                <c:pt idx="11">
                  <c:v>410169672696.91815</c:v>
                </c:pt>
                <c:pt idx="12">
                  <c:v>412726214607.47742</c:v>
                </c:pt>
                <c:pt idx="13">
                  <c:v>415282756518.03662</c:v>
                </c:pt>
                <c:pt idx="14">
                  <c:v>417839298428.59583</c:v>
                </c:pt>
                <c:pt idx="15">
                  <c:v>420395840339.15491</c:v>
                </c:pt>
                <c:pt idx="16">
                  <c:v>422402845203.52008</c:v>
                </c:pt>
                <c:pt idx="17">
                  <c:v>424409850067.88354</c:v>
                </c:pt>
                <c:pt idx="18">
                  <c:v>426416854932.24786</c:v>
                </c:pt>
                <c:pt idx="19">
                  <c:v>428423859796.61212</c:v>
                </c:pt>
                <c:pt idx="20">
                  <c:v>430430864660.97571</c:v>
                </c:pt>
                <c:pt idx="21">
                  <c:v>433170585586.93335</c:v>
                </c:pt>
                <c:pt idx="22">
                  <c:v>435410727379.98615</c:v>
                </c:pt>
                <c:pt idx="23">
                  <c:v>437650869173.03973</c:v>
                </c:pt>
                <c:pt idx="24">
                  <c:v>439891010966.09253</c:v>
                </c:pt>
                <c:pt idx="25">
                  <c:v>442131152759.14532</c:v>
                </c:pt>
                <c:pt idx="26">
                  <c:v>444371294552.19812</c:v>
                </c:pt>
                <c:pt idx="27">
                  <c:v>446611436345.25171</c:v>
                </c:pt>
                <c:pt idx="28">
                  <c:v>448851578138.3045</c:v>
                </c:pt>
                <c:pt idx="29">
                  <c:v>451091719931.3573</c:v>
                </c:pt>
                <c:pt idx="30">
                  <c:v>453331861724.41089</c:v>
                </c:pt>
              </c:numCache>
            </c:numRef>
          </c:val>
          <c:smooth val="0"/>
          <c:extLst>
            <c:ext xmlns:c16="http://schemas.microsoft.com/office/drawing/2014/chart" uri="{C3380CC4-5D6E-409C-BE32-E72D297353CC}">
              <c16:uniqueId val="{00000001-F52D-43AE-855E-3F0AD4D10BCA}"/>
            </c:ext>
          </c:extLst>
        </c:ser>
        <c:ser>
          <c:idx val="6"/>
          <c:order val="1"/>
          <c:tx>
            <c:strRef>
              <c:f>'BIFUbC-LPG-propane-or-butane'!$A$3</c:f>
              <c:strCache>
                <c:ptCount val="1"/>
                <c:pt idx="0">
                  <c:v>coal mining 05</c:v>
                </c:pt>
              </c:strCache>
            </c:strRef>
          </c:tx>
          <c:spPr>
            <a:ln w="28575" cap="rnd">
              <a:solidFill>
                <a:schemeClr val="accent1">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'BIFUbC-LPG-propane-or-butane'!$B$3:$AF$3</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F52D-43AE-855E-3F0AD4D10BCA}"/>
            </c:ext>
          </c:extLst>
        </c:ser>
        <c:ser>
          <c:idx val="7"/>
          <c:order val="2"/>
          <c:tx>
            <c:strRef>
              <c:f>'BIFUbC-LPG-propane-or-butane'!$A$4</c:f>
              <c:strCache>
                <c:ptCount val="1"/>
                <c:pt idx="0">
                  <c:v>oil and gas extraction 06</c:v>
                </c:pt>
              </c:strCache>
            </c:strRef>
          </c:tx>
          <c:spPr>
            <a:ln w="28575" cap="rnd">
              <a:solidFill>
                <a:schemeClr val="accent2">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'BIFUbC-LPG-propane-or-butane'!$B$4:$AF$4</c:f>
              <c:numCache>
                <c:formatCode>0.00E+00</c:formatCode>
                <c:ptCount val="31"/>
                <c:pt idx="0">
                  <c:v>139126610879.03522</c:v>
                </c:pt>
                <c:pt idx="1">
                  <c:v>134180545787.83896</c:v>
                </c:pt>
                <c:pt idx="2">
                  <c:v>129234480696.64418</c:v>
                </c:pt>
                <c:pt idx="3">
                  <c:v>124288415605.44939</c:v>
                </c:pt>
                <c:pt idx="4">
                  <c:v>119342350514.25461</c:v>
                </c:pt>
                <c:pt idx="5">
                  <c:v>114396285423.05949</c:v>
                </c:pt>
                <c:pt idx="6">
                  <c:v>114730348973.88715</c:v>
                </c:pt>
                <c:pt idx="7">
                  <c:v>115064412524.71483</c:v>
                </c:pt>
                <c:pt idx="8">
                  <c:v>115398476075.54242</c:v>
                </c:pt>
                <c:pt idx="9">
                  <c:v>115732539626.3701</c:v>
                </c:pt>
                <c:pt idx="10">
                  <c:v>116066603177.19768</c:v>
                </c:pt>
                <c:pt idx="11">
                  <c:v>116006162251.38039</c:v>
                </c:pt>
                <c:pt idx="12">
                  <c:v>115945721325.56308</c:v>
                </c:pt>
                <c:pt idx="13">
                  <c:v>115885280399.74576</c:v>
                </c:pt>
                <c:pt idx="14">
                  <c:v>115824839473.92844</c:v>
                </c:pt>
                <c:pt idx="15">
                  <c:v>115764398548.1111</c:v>
                </c:pt>
                <c:pt idx="16">
                  <c:v>115508434868.29439</c:v>
                </c:pt>
                <c:pt idx="17">
                  <c:v>115252471188.47769</c:v>
                </c:pt>
                <c:pt idx="18">
                  <c:v>114996507508.661</c:v>
                </c:pt>
                <c:pt idx="19">
                  <c:v>114740543828.84428</c:v>
                </c:pt>
                <c:pt idx="20">
                  <c:v>114484580149.02759</c:v>
                </c:pt>
                <c:pt idx="21">
                  <c:v>114489313474.5434</c:v>
                </c:pt>
                <c:pt idx="22">
                  <c:v>114316298841.87793</c:v>
                </c:pt>
                <c:pt idx="23">
                  <c:v>114143284209.21246</c:v>
                </c:pt>
                <c:pt idx="24">
                  <c:v>113970269576.54706</c:v>
                </c:pt>
                <c:pt idx="25">
                  <c:v>113797254943.88159</c:v>
                </c:pt>
                <c:pt idx="26">
                  <c:v>113624240311.21613</c:v>
                </c:pt>
                <c:pt idx="27">
                  <c:v>113451225678.55066</c:v>
                </c:pt>
                <c:pt idx="28">
                  <c:v>113278211045.88521</c:v>
                </c:pt>
                <c:pt idx="29">
                  <c:v>113105196413.21974</c:v>
                </c:pt>
                <c:pt idx="30">
                  <c:v>112932181780.55429</c:v>
                </c:pt>
              </c:numCache>
            </c:numRef>
          </c:val>
          <c:smooth val="0"/>
          <c:extLst>
            <c:ext xmlns:c16="http://schemas.microsoft.com/office/drawing/2014/chart" uri="{C3380CC4-5D6E-409C-BE32-E72D297353CC}">
              <c16:uniqueId val="{00000003-F52D-43AE-855E-3F0AD4D10BCA}"/>
            </c:ext>
          </c:extLst>
        </c:ser>
        <c:ser>
          <c:idx val="8"/>
          <c:order val="3"/>
          <c:tx>
            <c:strRef>
              <c:f>'BIFUbC-LPG-propane-or-butane'!$A$5</c:f>
              <c:strCache>
                <c:ptCount val="1"/>
                <c:pt idx="0">
                  <c:v>other mining and quarrying 07T08</c:v>
                </c:pt>
              </c:strCache>
            </c:strRef>
          </c:tx>
          <c:spPr>
            <a:ln w="28575" cap="rnd">
              <a:solidFill>
                <a:schemeClr val="accent3">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'BIFUbC-LPG-propane-or-butane'!$B$5:$AF$5</c:f>
              <c:numCache>
                <c:formatCode>0.00E+00</c:formatCode>
                <c:ptCount val="31"/>
                <c:pt idx="0">
                  <c:v>128866512572.49394</c:v>
                </c:pt>
                <c:pt idx="1">
                  <c:v>131725585301.72812</c:v>
                </c:pt>
                <c:pt idx="2">
                  <c:v>134584658030.96231</c:v>
                </c:pt>
                <c:pt idx="3">
                  <c:v>137443730760.1965</c:v>
                </c:pt>
                <c:pt idx="4">
                  <c:v>140302803489.43066</c:v>
                </c:pt>
                <c:pt idx="5">
                  <c:v>143161876218.66486</c:v>
                </c:pt>
                <c:pt idx="6">
                  <c:v>144483100340.75076</c:v>
                </c:pt>
                <c:pt idx="7">
                  <c:v>145804324462.83624</c:v>
                </c:pt>
                <c:pt idx="8">
                  <c:v>147125548584.92175</c:v>
                </c:pt>
                <c:pt idx="9">
                  <c:v>148446772707.00723</c:v>
                </c:pt>
                <c:pt idx="10">
                  <c:v>149767996829.09299</c:v>
                </c:pt>
                <c:pt idx="11">
                  <c:v>150707338895.95749</c:v>
                </c:pt>
                <c:pt idx="12">
                  <c:v>151646680962.82227</c:v>
                </c:pt>
                <c:pt idx="13">
                  <c:v>152586023029.68701</c:v>
                </c:pt>
                <c:pt idx="14">
                  <c:v>153525365096.55179</c:v>
                </c:pt>
                <c:pt idx="15">
                  <c:v>154464707163.41647</c:v>
                </c:pt>
                <c:pt idx="16">
                  <c:v>155202134580.39478</c:v>
                </c:pt>
                <c:pt idx="17">
                  <c:v>155939561997.37244</c:v>
                </c:pt>
                <c:pt idx="18">
                  <c:v>156676989414.3504</c:v>
                </c:pt>
                <c:pt idx="19">
                  <c:v>157414416831.32834</c:v>
                </c:pt>
                <c:pt idx="20">
                  <c:v>158151844248.30603</c:v>
                </c:pt>
                <c:pt idx="21">
                  <c:v>159158491198.46646</c:v>
                </c:pt>
                <c:pt idx="22">
                  <c:v>159981579376.00238</c:v>
                </c:pt>
                <c:pt idx="23">
                  <c:v>160804667553.53857</c:v>
                </c:pt>
                <c:pt idx="24">
                  <c:v>161627755731.07449</c:v>
                </c:pt>
                <c:pt idx="25">
                  <c:v>162450843908.61038</c:v>
                </c:pt>
                <c:pt idx="26">
                  <c:v>163273932086.1463</c:v>
                </c:pt>
                <c:pt idx="27">
                  <c:v>164097020263.6825</c:v>
                </c:pt>
                <c:pt idx="28">
                  <c:v>164920108441.21838</c:v>
                </c:pt>
                <c:pt idx="29">
                  <c:v>165743196618.7543</c:v>
                </c:pt>
                <c:pt idx="30">
                  <c:v>166566284796.2905</c:v>
                </c:pt>
              </c:numCache>
            </c:numRef>
          </c:val>
          <c:smooth val="0"/>
          <c:extLst>
            <c:ext xmlns:c16="http://schemas.microsoft.com/office/drawing/2014/chart" uri="{C3380CC4-5D6E-409C-BE32-E72D297353CC}">
              <c16:uniqueId val="{00000004-F52D-43AE-855E-3F0AD4D10BCA}"/>
            </c:ext>
          </c:extLst>
        </c:ser>
        <c:ser>
          <c:idx val="9"/>
          <c:order val="4"/>
          <c:tx>
            <c:strRef>
              <c:f>'BIFUbC-LPG-propane-or-butane'!$A$6</c:f>
              <c:strCache>
                <c:ptCount val="1"/>
                <c:pt idx="0">
                  <c:v>food beverage and tobacco 10T12</c:v>
                </c:pt>
              </c:strCache>
            </c:strRef>
          </c:tx>
          <c:spPr>
            <a:ln w="28575" cap="rnd">
              <a:solidFill>
                <a:schemeClr val="accent4">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'BIFUbC-LPG-propane-or-butane'!$B$6:$AF$6</c:f>
              <c:numCache>
                <c:formatCode>0.00E+00</c:formatCode>
                <c:ptCount val="31"/>
                <c:pt idx="0">
                  <c:v>1459611717669.1831</c:v>
                </c:pt>
                <c:pt idx="1">
                  <c:v>1491995119485.1594</c:v>
                </c:pt>
                <c:pt idx="2">
                  <c:v>1524378521301.1357</c:v>
                </c:pt>
                <c:pt idx="3">
                  <c:v>1556761923117.1121</c:v>
                </c:pt>
                <c:pt idx="4">
                  <c:v>1589145324933.0881</c:v>
                </c:pt>
                <c:pt idx="5">
                  <c:v>1621528726749.0647</c:v>
                </c:pt>
                <c:pt idx="6">
                  <c:v>1636493624702.51</c:v>
                </c:pt>
                <c:pt idx="7">
                  <c:v>1651458522655.9507</c:v>
                </c:pt>
                <c:pt idx="8">
                  <c:v>1666423420609.3914</c:v>
                </c:pt>
                <c:pt idx="9">
                  <c:v>1681388318562.832</c:v>
                </c:pt>
                <c:pt idx="10">
                  <c:v>1696353216516.2759</c:v>
                </c:pt>
                <c:pt idx="11">
                  <c:v>1706992712071.2107</c:v>
                </c:pt>
                <c:pt idx="12">
                  <c:v>1717632207626.1487</c:v>
                </c:pt>
                <c:pt idx="13">
                  <c:v>1728271703181.0867</c:v>
                </c:pt>
                <c:pt idx="14">
                  <c:v>1738911198736.0247</c:v>
                </c:pt>
                <c:pt idx="15">
                  <c:v>1749550694290.9617</c:v>
                </c:pt>
                <c:pt idx="16">
                  <c:v>1757903195474.2815</c:v>
                </c:pt>
                <c:pt idx="17">
                  <c:v>1766255696657.594</c:v>
                </c:pt>
                <c:pt idx="18">
                  <c:v>1774608197840.9099</c:v>
                </c:pt>
                <c:pt idx="19">
                  <c:v>1782960699024.2256</c:v>
                </c:pt>
                <c:pt idx="20">
                  <c:v>1791313200207.5386</c:v>
                </c:pt>
                <c:pt idx="21">
                  <c:v>1802715027219.6846</c:v>
                </c:pt>
                <c:pt idx="22">
                  <c:v>1812037768439.4451</c:v>
                </c:pt>
                <c:pt idx="23">
                  <c:v>1821360509659.209</c:v>
                </c:pt>
                <c:pt idx="24">
                  <c:v>1830683250878.9695</c:v>
                </c:pt>
                <c:pt idx="25">
                  <c:v>1840005992098.73</c:v>
                </c:pt>
                <c:pt idx="26">
                  <c:v>1849328733318.4905</c:v>
                </c:pt>
                <c:pt idx="27">
                  <c:v>1858651474538.2544</c:v>
                </c:pt>
                <c:pt idx="28">
                  <c:v>1867974215758.0149</c:v>
                </c:pt>
                <c:pt idx="29">
                  <c:v>1877296956977.7756</c:v>
                </c:pt>
                <c:pt idx="30">
                  <c:v>1886619698197.5393</c:v>
                </c:pt>
              </c:numCache>
            </c:numRef>
          </c:val>
          <c:smooth val="0"/>
          <c:extLst>
            <c:ext xmlns:c16="http://schemas.microsoft.com/office/drawing/2014/chart" uri="{C3380CC4-5D6E-409C-BE32-E72D297353CC}">
              <c16:uniqueId val="{00000005-F52D-43AE-855E-3F0AD4D10BCA}"/>
            </c:ext>
          </c:extLst>
        </c:ser>
        <c:ser>
          <c:idx val="10"/>
          <c:order val="5"/>
          <c:tx>
            <c:strRef>
              <c:f>'BIFUbC-LPG-propane-or-butane'!$A$7</c:f>
              <c:strCache>
                <c:ptCount val="1"/>
                <c:pt idx="0">
                  <c:v>textiles apparel and leather 13T15</c:v>
                </c:pt>
              </c:strCache>
            </c:strRef>
          </c:tx>
          <c:spPr>
            <a:ln w="28575" cap="rnd">
              <a:solidFill>
                <a:schemeClr val="accent5">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'BIFUbC-LPG-propane-or-butane'!$B$7:$AF$7</c:f>
              <c:numCache>
                <c:formatCode>0.00E+00</c:formatCode>
                <c:ptCount val="31"/>
                <c:pt idx="0">
                  <c:v>233141546136.24893</c:v>
                </c:pt>
                <c:pt idx="1">
                  <c:v>238314097354.58551</c:v>
                </c:pt>
                <c:pt idx="2">
                  <c:v>243486648572.92215</c:v>
                </c:pt>
                <c:pt idx="3">
                  <c:v>248659199791.25873</c:v>
                </c:pt>
                <c:pt idx="4">
                  <c:v>253831751009.59534</c:v>
                </c:pt>
                <c:pt idx="5">
                  <c:v>259004302227.93195</c:v>
                </c:pt>
                <c:pt idx="6">
                  <c:v>261394622478.44955</c:v>
                </c:pt>
                <c:pt idx="7">
                  <c:v>263784942728.9664</c:v>
                </c:pt>
                <c:pt idx="8">
                  <c:v>266175262979.48331</c:v>
                </c:pt>
                <c:pt idx="9">
                  <c:v>268565583230.00015</c:v>
                </c:pt>
                <c:pt idx="10">
                  <c:v>270955903480.51752</c:v>
                </c:pt>
                <c:pt idx="11">
                  <c:v>272655333824.73831</c:v>
                </c:pt>
                <c:pt idx="12">
                  <c:v>274354764168.95963</c:v>
                </c:pt>
                <c:pt idx="13">
                  <c:v>276054194513.18091</c:v>
                </c:pt>
                <c:pt idx="14">
                  <c:v>277753624857.40222</c:v>
                </c:pt>
                <c:pt idx="15">
                  <c:v>279453055201.62341</c:v>
                </c:pt>
                <c:pt idx="16">
                  <c:v>280787187434.47064</c:v>
                </c:pt>
                <c:pt idx="17">
                  <c:v>282121319667.31677</c:v>
                </c:pt>
                <c:pt idx="18">
                  <c:v>283455451900.16339</c:v>
                </c:pt>
                <c:pt idx="19">
                  <c:v>284789584133.01001</c:v>
                </c:pt>
                <c:pt idx="20">
                  <c:v>286123716365.8562</c:v>
                </c:pt>
                <c:pt idx="21">
                  <c:v>287944912747.20245</c:v>
                </c:pt>
                <c:pt idx="22">
                  <c:v>289434019936.38971</c:v>
                </c:pt>
                <c:pt idx="23">
                  <c:v>290923127125.57745</c:v>
                </c:pt>
                <c:pt idx="24">
                  <c:v>292412234314.76471</c:v>
                </c:pt>
                <c:pt idx="25">
                  <c:v>293901341503.95197</c:v>
                </c:pt>
                <c:pt idx="26">
                  <c:v>295390448693.13922</c:v>
                </c:pt>
                <c:pt idx="27">
                  <c:v>296879555882.32697</c:v>
                </c:pt>
                <c:pt idx="28">
                  <c:v>298368663071.51422</c:v>
                </c:pt>
                <c:pt idx="29">
                  <c:v>299857770260.70142</c:v>
                </c:pt>
                <c:pt idx="30">
                  <c:v>301346877449.88922</c:v>
                </c:pt>
              </c:numCache>
            </c:numRef>
          </c:val>
          <c:smooth val="0"/>
          <c:extLst>
            <c:ext xmlns:c16="http://schemas.microsoft.com/office/drawing/2014/chart" uri="{C3380CC4-5D6E-409C-BE32-E72D297353CC}">
              <c16:uniqueId val="{00000006-F52D-43AE-855E-3F0AD4D10BCA}"/>
            </c:ext>
          </c:extLst>
        </c:ser>
        <c:ser>
          <c:idx val="11"/>
          <c:order val="6"/>
          <c:tx>
            <c:strRef>
              <c:f>'BIFUbC-LPG-propane-or-butane'!$A$8</c:f>
              <c:strCache>
                <c:ptCount val="1"/>
                <c:pt idx="0">
                  <c:v>wood products 16</c:v>
                </c:pt>
              </c:strCache>
            </c:strRef>
          </c:tx>
          <c:spPr>
            <a:ln w="28575" cap="rnd">
              <a:solidFill>
                <a:schemeClr val="accent6">
                  <a:lumMod val="6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'BIFUbC-LPG-propane-or-butane'!$B$8:$AF$8</c:f>
              <c:numCache>
                <c:formatCode>0.00E+00</c:formatCode>
                <c:ptCount val="31"/>
                <c:pt idx="0">
                  <c:v>14384821458.995386</c:v>
                </c:pt>
                <c:pt idx="1">
                  <c:v>14703967604.315182</c:v>
                </c:pt>
                <c:pt idx="2">
                  <c:v>15023113749.634977</c:v>
                </c:pt>
                <c:pt idx="3">
                  <c:v>15342259894.954773</c:v>
                </c:pt>
                <c:pt idx="4">
                  <c:v>15661406040.274567</c:v>
                </c:pt>
                <c:pt idx="5">
                  <c:v>15980552185.594364</c:v>
                </c:pt>
                <c:pt idx="6">
                  <c:v>16128034822.659071</c:v>
                </c:pt>
                <c:pt idx="7">
                  <c:v>16275517459.72373</c:v>
                </c:pt>
                <c:pt idx="8">
                  <c:v>16423000096.788393</c:v>
                </c:pt>
                <c:pt idx="9">
                  <c:v>16570482733.853052</c:v>
                </c:pt>
                <c:pt idx="10">
                  <c:v>16717965370.917746</c:v>
                </c:pt>
                <c:pt idx="11">
                  <c:v>16822820136.139765</c:v>
                </c:pt>
                <c:pt idx="12">
                  <c:v>16927674901.361816</c:v>
                </c:pt>
                <c:pt idx="13">
                  <c:v>17032529666.583866</c:v>
                </c:pt>
                <c:pt idx="14">
                  <c:v>17137384431.80592</c:v>
                </c:pt>
                <c:pt idx="15">
                  <c:v>17242239197.027962</c:v>
                </c:pt>
                <c:pt idx="16">
                  <c:v>17324555087.482697</c:v>
                </c:pt>
                <c:pt idx="17">
                  <c:v>17406870977.937359</c:v>
                </c:pt>
                <c:pt idx="18">
                  <c:v>17489186868.392056</c:v>
                </c:pt>
                <c:pt idx="19">
                  <c:v>17571502758.846748</c:v>
                </c:pt>
                <c:pt idx="20">
                  <c:v>17653818649.301414</c:v>
                </c:pt>
                <c:pt idx="21">
                  <c:v>17766186372.779259</c:v>
                </c:pt>
                <c:pt idx="22">
                  <c:v>17858064210.104942</c:v>
                </c:pt>
                <c:pt idx="23">
                  <c:v>17949942047.43066</c:v>
                </c:pt>
                <c:pt idx="24">
                  <c:v>18041819884.756344</c:v>
                </c:pt>
                <c:pt idx="25">
                  <c:v>18133697722.082031</c:v>
                </c:pt>
                <c:pt idx="26">
                  <c:v>18225575559.407715</c:v>
                </c:pt>
                <c:pt idx="27">
                  <c:v>18317453396.733433</c:v>
                </c:pt>
                <c:pt idx="28">
                  <c:v>18409331234.059116</c:v>
                </c:pt>
                <c:pt idx="29">
                  <c:v>18501209071.3848</c:v>
                </c:pt>
                <c:pt idx="30">
                  <c:v>18593086908.710518</c:v>
                </c:pt>
              </c:numCache>
            </c:numRef>
          </c:val>
          <c:smooth val="0"/>
          <c:extLst>
            <c:ext xmlns:c16="http://schemas.microsoft.com/office/drawing/2014/chart" uri="{C3380CC4-5D6E-409C-BE32-E72D297353CC}">
              <c16:uniqueId val="{00000007-F52D-43AE-855E-3F0AD4D10BCA}"/>
            </c:ext>
          </c:extLst>
        </c:ser>
        <c:ser>
          <c:idx val="12"/>
          <c:order val="7"/>
          <c:tx>
            <c:strRef>
              <c:f>'BIFUbC-LPG-propane-or-butane'!$A$9</c:f>
              <c:strCache>
                <c:ptCount val="1"/>
                <c:pt idx="0">
                  <c:v>pulp paper and printing 17T18</c:v>
                </c:pt>
              </c:strCache>
            </c:strRef>
          </c:tx>
          <c:spPr>
            <a:ln w="28575" cap="rnd">
              <a:solidFill>
                <a:schemeClr val="accent1">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'BIFUbC-LPG-propane-or-butane'!$B$9:$AF$9</c:f>
              <c:numCache>
                <c:formatCode>0.00E+00</c:formatCode>
                <c:ptCount val="31"/>
                <c:pt idx="0">
                  <c:v>317540457103.1347</c:v>
                </c:pt>
                <c:pt idx="1">
                  <c:v>324585508941.72937</c:v>
                </c:pt>
                <c:pt idx="2">
                  <c:v>331630560780.32404</c:v>
                </c:pt>
                <c:pt idx="3">
                  <c:v>338675612618.91864</c:v>
                </c:pt>
                <c:pt idx="4">
                  <c:v>345720664457.51331</c:v>
                </c:pt>
                <c:pt idx="5">
                  <c:v>352765716296.10797</c:v>
                </c:pt>
                <c:pt idx="6">
                  <c:v>356021349612.22516</c:v>
                </c:pt>
                <c:pt idx="7">
                  <c:v>359276982928.34131</c:v>
                </c:pt>
                <c:pt idx="8">
                  <c:v>362532616244.45752</c:v>
                </c:pt>
                <c:pt idx="9">
                  <c:v>365788249560.57367</c:v>
                </c:pt>
                <c:pt idx="10">
                  <c:v>369043882876.69049</c:v>
                </c:pt>
                <c:pt idx="11">
                  <c:v>371358519187.81561</c:v>
                </c:pt>
                <c:pt idx="12">
                  <c:v>373673155498.94141</c:v>
                </c:pt>
                <c:pt idx="13">
                  <c:v>375987791810.06714</c:v>
                </c:pt>
                <c:pt idx="14">
                  <c:v>378302428121.19293</c:v>
                </c:pt>
                <c:pt idx="15">
                  <c:v>380617064432.31854</c:v>
                </c:pt>
                <c:pt idx="16">
                  <c:v>382434162097.12842</c:v>
                </c:pt>
                <c:pt idx="17">
                  <c:v>384251259761.93677</c:v>
                </c:pt>
                <c:pt idx="18">
                  <c:v>386068357426.74579</c:v>
                </c:pt>
                <c:pt idx="19">
                  <c:v>387885455091.55481</c:v>
                </c:pt>
                <c:pt idx="20">
                  <c:v>389702552756.36322</c:v>
                </c:pt>
                <c:pt idx="21">
                  <c:v>392183035282.9281</c:v>
                </c:pt>
                <c:pt idx="22">
                  <c:v>394211209949.20459</c:v>
                </c:pt>
                <c:pt idx="23">
                  <c:v>396239384615.48181</c:v>
                </c:pt>
                <c:pt idx="24">
                  <c:v>398267559281.75836</c:v>
                </c:pt>
                <c:pt idx="25">
                  <c:v>400295733948.03491</c:v>
                </c:pt>
                <c:pt idx="26">
                  <c:v>402323908614.3114</c:v>
                </c:pt>
                <c:pt idx="27">
                  <c:v>404352083280.58868</c:v>
                </c:pt>
                <c:pt idx="28">
                  <c:v>406380257946.86517</c:v>
                </c:pt>
                <c:pt idx="29">
                  <c:v>408408432613.14172</c:v>
                </c:pt>
                <c:pt idx="30">
                  <c:v>410436607279.41895</c:v>
                </c:pt>
              </c:numCache>
            </c:numRef>
          </c:val>
          <c:smooth val="0"/>
          <c:extLst>
            <c:ext xmlns:c16="http://schemas.microsoft.com/office/drawing/2014/chart" uri="{C3380CC4-5D6E-409C-BE32-E72D297353CC}">
              <c16:uniqueId val="{00000008-F52D-43AE-855E-3F0AD4D10BCA}"/>
            </c:ext>
          </c:extLst>
        </c:ser>
        <c:ser>
          <c:idx val="13"/>
          <c:order val="8"/>
          <c:tx>
            <c:strRef>
              <c:f>'BIFUbC-LPG-propane-or-butane'!$A$10</c:f>
              <c:strCache>
                <c:ptCount val="1"/>
                <c:pt idx="0">
                  <c:v>refined petroleum and coke 19</c:v>
                </c:pt>
              </c:strCache>
            </c:strRef>
          </c:tx>
          <c:spPr>
            <a:ln w="28575" cap="rnd">
              <a:solidFill>
                <a:schemeClr val="accent2">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'BIFUbC-LPG-propane-or-butane'!$B$10:$AF$10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9-F52D-43AE-855E-3F0AD4D10BCA}"/>
            </c:ext>
          </c:extLst>
        </c:ser>
        <c:ser>
          <c:idx val="14"/>
          <c:order val="9"/>
          <c:tx>
            <c:strRef>
              <c:f>'BIFUbC-LPG-propane-or-butane'!$A$11</c:f>
              <c:strCache>
                <c:ptCount val="1"/>
                <c:pt idx="0">
                  <c:v>chemicals 20</c:v>
                </c:pt>
              </c:strCache>
            </c:strRef>
          </c:tx>
          <c:spPr>
            <a:ln w="28575" cap="rnd">
              <a:solidFill>
                <a:schemeClr val="accent3">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'BIFUbC-LPG-propane-or-butane'!$B$11:$AF$11</c:f>
              <c:numCache>
                <c:formatCode>0.00E+00</c:formatCode>
                <c:ptCount val="31"/>
                <c:pt idx="0">
                  <c:v>1222689947913445.8</c:v>
                </c:pt>
                <c:pt idx="1">
                  <c:v>1262781322269723.8</c:v>
                </c:pt>
                <c:pt idx="2">
                  <c:v>1302872696626002.3</c:v>
                </c:pt>
                <c:pt idx="3">
                  <c:v>1342964070982280.5</c:v>
                </c:pt>
                <c:pt idx="4">
                  <c:v>1383055445338559</c:v>
                </c:pt>
                <c:pt idx="5">
                  <c:v>1423146819694837.3</c:v>
                </c:pt>
                <c:pt idx="6">
                  <c:v>1431399851911636</c:v>
                </c:pt>
                <c:pt idx="7">
                  <c:v>1439652884128433</c:v>
                </c:pt>
                <c:pt idx="8">
                  <c:v>1447905916345232</c:v>
                </c:pt>
                <c:pt idx="9">
                  <c:v>1456158948562028.8</c:v>
                </c:pt>
                <c:pt idx="10">
                  <c:v>1464411980778826.5</c:v>
                </c:pt>
                <c:pt idx="11">
                  <c:v>1467967699666479.3</c:v>
                </c:pt>
                <c:pt idx="12">
                  <c:v>1471523418554133</c:v>
                </c:pt>
                <c:pt idx="13">
                  <c:v>1475079137441786.5</c:v>
                </c:pt>
                <c:pt idx="14">
                  <c:v>1478634856329440.3</c:v>
                </c:pt>
                <c:pt idx="15">
                  <c:v>1482190575217094.8</c:v>
                </c:pt>
                <c:pt idx="16">
                  <c:v>1483696334193684.8</c:v>
                </c:pt>
                <c:pt idx="17">
                  <c:v>1485202093170274.5</c:v>
                </c:pt>
                <c:pt idx="18">
                  <c:v>1486707852146864.3</c:v>
                </c:pt>
                <c:pt idx="19">
                  <c:v>1488213611123454.3</c:v>
                </c:pt>
                <c:pt idx="20">
                  <c:v>1489719370100044</c:v>
                </c:pt>
                <c:pt idx="21">
                  <c:v>1493958408958052.8</c:v>
                </c:pt>
                <c:pt idx="22">
                  <c:v>1496333847896912.3</c:v>
                </c:pt>
                <c:pt idx="23">
                  <c:v>1498709286835772</c:v>
                </c:pt>
                <c:pt idx="24">
                  <c:v>1501084725774631.5</c:v>
                </c:pt>
                <c:pt idx="25">
                  <c:v>1503460164713490</c:v>
                </c:pt>
                <c:pt idx="26">
                  <c:v>1505835603652349.8</c:v>
                </c:pt>
                <c:pt idx="27">
                  <c:v>1508211042591209.3</c:v>
                </c:pt>
                <c:pt idx="28">
                  <c:v>1510586481530068.8</c:v>
                </c:pt>
                <c:pt idx="29">
                  <c:v>1512961920468928.5</c:v>
                </c:pt>
                <c:pt idx="30">
                  <c:v>1515337359407788</c:v>
                </c:pt>
              </c:numCache>
            </c:numRef>
          </c:val>
          <c:smooth val="0"/>
          <c:extLst>
            <c:ext xmlns:c16="http://schemas.microsoft.com/office/drawing/2014/chart" uri="{C3380CC4-5D6E-409C-BE32-E72D297353CC}">
              <c16:uniqueId val="{0000000A-F52D-43AE-855E-3F0AD4D10BCA}"/>
            </c:ext>
          </c:extLst>
        </c:ser>
        <c:ser>
          <c:idx val="15"/>
          <c:order val="10"/>
          <c:tx>
            <c:strRef>
              <c:f>'BIFUbC-LPG-propane-or-butane'!$A$12</c:f>
              <c:strCache>
                <c:ptCount val="1"/>
                <c:pt idx="0">
                  <c:v>rubber and plastic products 22</c:v>
                </c:pt>
              </c:strCache>
            </c:strRef>
          </c:tx>
          <c:spPr>
            <a:ln w="28575" cap="rnd">
              <a:solidFill>
                <a:schemeClr val="accent4">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'BIFUbC-LPG-propane-or-butane'!$B$12:$AF$12</c:f>
              <c:numCache>
                <c:formatCode>0.00E+00</c:formatCode>
                <c:ptCount val="31"/>
                <c:pt idx="0">
                  <c:v>633178723026605.88</c:v>
                </c:pt>
                <c:pt idx="1">
                  <c:v>653940327603964.13</c:v>
                </c:pt>
                <c:pt idx="2">
                  <c:v>674701932181322.63</c:v>
                </c:pt>
                <c:pt idx="3">
                  <c:v>695463536758681</c:v>
                </c:pt>
                <c:pt idx="4">
                  <c:v>716225141336039.5</c:v>
                </c:pt>
                <c:pt idx="5">
                  <c:v>736986745913397.88</c:v>
                </c:pt>
                <c:pt idx="6">
                  <c:v>741260637597097.25</c:v>
                </c:pt>
                <c:pt idx="7">
                  <c:v>745534529280795.75</c:v>
                </c:pt>
                <c:pt idx="8">
                  <c:v>749808420964495.13</c:v>
                </c:pt>
                <c:pt idx="9">
                  <c:v>754082312648193.5</c:v>
                </c:pt>
                <c:pt idx="10">
                  <c:v>758356204331892.25</c:v>
                </c:pt>
                <c:pt idx="11">
                  <c:v>760197558755855.38</c:v>
                </c:pt>
                <c:pt idx="12">
                  <c:v>762038913179819</c:v>
                </c:pt>
                <c:pt idx="13">
                  <c:v>763880267603782.38</c:v>
                </c:pt>
                <c:pt idx="14">
                  <c:v>765721622027745.88</c:v>
                </c:pt>
                <c:pt idx="15">
                  <c:v>767562976451709.75</c:v>
                </c:pt>
                <c:pt idx="16">
                  <c:v>768342744493158.25</c:v>
                </c:pt>
                <c:pt idx="17">
                  <c:v>769122512534606.5</c:v>
                </c:pt>
                <c:pt idx="18">
                  <c:v>769902280576054.75</c:v>
                </c:pt>
                <c:pt idx="19">
                  <c:v>770682048617503.13</c:v>
                </c:pt>
                <c:pt idx="20">
                  <c:v>771461816658951.38</c:v>
                </c:pt>
                <c:pt idx="21">
                  <c:v>773657033210420.25</c:v>
                </c:pt>
                <c:pt idx="22">
                  <c:v>774887171232329.63</c:v>
                </c:pt>
                <c:pt idx="23">
                  <c:v>776117309254239.13</c:v>
                </c:pt>
                <c:pt idx="24">
                  <c:v>777347447276148.5</c:v>
                </c:pt>
                <c:pt idx="25">
                  <c:v>778577585298057.38</c:v>
                </c:pt>
                <c:pt idx="26">
                  <c:v>779807723319966.88</c:v>
                </c:pt>
                <c:pt idx="27">
                  <c:v>781037861341876.25</c:v>
                </c:pt>
                <c:pt idx="28">
                  <c:v>782267999363785.63</c:v>
                </c:pt>
                <c:pt idx="29">
                  <c:v>783498137385695.13</c:v>
                </c:pt>
                <c:pt idx="30">
                  <c:v>784728275407604.5</c:v>
                </c:pt>
              </c:numCache>
            </c:numRef>
          </c:val>
          <c:smooth val="0"/>
          <c:extLst>
            <c:ext xmlns:c16="http://schemas.microsoft.com/office/drawing/2014/chart" uri="{C3380CC4-5D6E-409C-BE32-E72D297353CC}">
              <c16:uniqueId val="{0000000B-F52D-43AE-855E-3F0AD4D10BCA}"/>
            </c:ext>
          </c:extLst>
        </c:ser>
        <c:ser>
          <c:idx val="16"/>
          <c:order val="11"/>
          <c:tx>
            <c:strRef>
              <c:f>'BIFUbC-LPG-propane-or-butane'!$A$13</c:f>
              <c:strCache>
                <c:ptCount val="1"/>
                <c:pt idx="0">
                  <c:v>glass and glass products 231</c:v>
                </c:pt>
              </c:strCache>
            </c:strRef>
          </c:tx>
          <c:spPr>
            <a:ln w="28575" cap="rnd">
              <a:solidFill>
                <a:schemeClr val="accent5">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'BIFUbC-LPG-propane-or-butane'!$B$13:$AF$13</c:f>
              <c:numCache>
                <c:formatCode>0.00E+00</c:formatCode>
                <c:ptCount val="31"/>
                <c:pt idx="0">
                  <c:v>33774416995.999836</c:v>
                </c:pt>
                <c:pt idx="1">
                  <c:v>34523746768.734428</c:v>
                </c:pt>
                <c:pt idx="2">
                  <c:v>35273076541.469032</c:v>
                </c:pt>
                <c:pt idx="3">
                  <c:v>36022406314.203621</c:v>
                </c:pt>
                <c:pt idx="4">
                  <c:v>36771736086.938217</c:v>
                </c:pt>
                <c:pt idx="5">
                  <c:v>37521065859.672813</c:v>
                </c:pt>
                <c:pt idx="6">
                  <c:v>37867343364.617317</c:v>
                </c:pt>
                <c:pt idx="7">
                  <c:v>38213620869.561714</c:v>
                </c:pt>
                <c:pt idx="8">
                  <c:v>38559898374.506111</c:v>
                </c:pt>
                <c:pt idx="9">
                  <c:v>38906175879.450508</c:v>
                </c:pt>
                <c:pt idx="10">
                  <c:v>39252453384.394981</c:v>
                </c:pt>
                <c:pt idx="11">
                  <c:v>39498644035.750725</c:v>
                </c:pt>
                <c:pt idx="12">
                  <c:v>39744834687.106544</c:v>
                </c:pt>
                <c:pt idx="13">
                  <c:v>39991025338.462364</c:v>
                </c:pt>
                <c:pt idx="14">
                  <c:v>40237215989.818184</c:v>
                </c:pt>
                <c:pt idx="15">
                  <c:v>40483406641.173981</c:v>
                </c:pt>
                <c:pt idx="16">
                  <c:v>40676677806.724434</c:v>
                </c:pt>
                <c:pt idx="17">
                  <c:v>40869948972.274719</c:v>
                </c:pt>
                <c:pt idx="18">
                  <c:v>41063220137.825089</c:v>
                </c:pt>
                <c:pt idx="19">
                  <c:v>41256491303.37545</c:v>
                </c:pt>
                <c:pt idx="20">
                  <c:v>41449762468.925743</c:v>
                </c:pt>
                <c:pt idx="21">
                  <c:v>41713592948.883392</c:v>
                </c:pt>
                <c:pt idx="22">
                  <c:v>41929314805.381508</c:v>
                </c:pt>
                <c:pt idx="23">
                  <c:v>42145036661.879692</c:v>
                </c:pt>
                <c:pt idx="24">
                  <c:v>42360758518.3778</c:v>
                </c:pt>
                <c:pt idx="25">
                  <c:v>42576480374.875908</c:v>
                </c:pt>
                <c:pt idx="26">
                  <c:v>42792202231.374016</c:v>
                </c:pt>
                <c:pt idx="27">
                  <c:v>43007924087.8722</c:v>
                </c:pt>
                <c:pt idx="28">
                  <c:v>43223645944.370308</c:v>
                </c:pt>
                <c:pt idx="29">
                  <c:v>43439367800.868416</c:v>
                </c:pt>
                <c:pt idx="30">
                  <c:v>43655089657.3666</c:v>
                </c:pt>
              </c:numCache>
            </c:numRef>
          </c:val>
          <c:smooth val="0"/>
          <c:extLst>
            <c:ext xmlns:c16="http://schemas.microsoft.com/office/drawing/2014/chart" uri="{C3380CC4-5D6E-409C-BE32-E72D297353CC}">
              <c16:uniqueId val="{0000000C-F52D-43AE-855E-3F0AD4D10BCA}"/>
            </c:ext>
          </c:extLst>
        </c:ser>
        <c:ser>
          <c:idx val="17"/>
          <c:order val="12"/>
          <c:tx>
            <c:strRef>
              <c:f>'BIFUbC-LPG-propane-or-butane'!$A$14</c:f>
              <c:strCache>
                <c:ptCount val="1"/>
                <c:pt idx="0">
                  <c:v>cement and other nonmetallic minerals 239</c:v>
                </c:pt>
              </c:strCache>
            </c:strRef>
          </c:tx>
          <c:spPr>
            <a:ln w="28575" cap="rnd">
              <a:solidFill>
                <a:schemeClr val="accent6">
                  <a:lumMod val="80000"/>
                  <a:lumOff val="2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'BIFUbC-LPG-propane-or-butane'!$B$14:$AF$14</c:f>
              <c:numCache>
                <c:formatCode>0.00E+00</c:formatCode>
                <c:ptCount val="31"/>
                <c:pt idx="0">
                  <c:v>934425536889.32886</c:v>
                </c:pt>
                <c:pt idx="1">
                  <c:v>955156993934.98596</c:v>
                </c:pt>
                <c:pt idx="2">
                  <c:v>975888450980.64319</c:v>
                </c:pt>
                <c:pt idx="3">
                  <c:v>996619908026.30029</c:v>
                </c:pt>
                <c:pt idx="4">
                  <c:v>1017351365071.9574</c:v>
                </c:pt>
                <c:pt idx="5">
                  <c:v>1038082822117.6146</c:v>
                </c:pt>
                <c:pt idx="6">
                  <c:v>1047663166421.0792</c:v>
                </c:pt>
                <c:pt idx="7">
                  <c:v>1057243510724.5409</c:v>
                </c:pt>
                <c:pt idx="8">
                  <c:v>1066823855028.0026</c:v>
                </c:pt>
                <c:pt idx="9">
                  <c:v>1076404199331.4642</c:v>
                </c:pt>
                <c:pt idx="10">
                  <c:v>1085984543634.928</c:v>
                </c:pt>
                <c:pt idx="11">
                  <c:v>1092795818322.4369</c:v>
                </c:pt>
                <c:pt idx="12">
                  <c:v>1099607093009.9478</c:v>
                </c:pt>
                <c:pt idx="13">
                  <c:v>1106418367697.4587</c:v>
                </c:pt>
                <c:pt idx="14">
                  <c:v>1113229642384.9697</c:v>
                </c:pt>
                <c:pt idx="15">
                  <c:v>1120040917072.4802</c:v>
                </c:pt>
                <c:pt idx="16">
                  <c:v>1125388085986.0427</c:v>
                </c:pt>
                <c:pt idx="17">
                  <c:v>1130735254899.6008</c:v>
                </c:pt>
                <c:pt idx="18">
                  <c:v>1136082423813.1609</c:v>
                </c:pt>
                <c:pt idx="19">
                  <c:v>1141429592726.7207</c:v>
                </c:pt>
                <c:pt idx="20">
                  <c:v>1146776761640.2791</c:v>
                </c:pt>
                <c:pt idx="21">
                  <c:v>1154076071585.7739</c:v>
                </c:pt>
                <c:pt idx="22">
                  <c:v>1160044376282.2217</c:v>
                </c:pt>
                <c:pt idx="23">
                  <c:v>1166012680978.6714</c:v>
                </c:pt>
                <c:pt idx="24">
                  <c:v>1171980985675.1191</c:v>
                </c:pt>
                <c:pt idx="25">
                  <c:v>1177949290371.5669</c:v>
                </c:pt>
                <c:pt idx="26">
                  <c:v>1183917595068.0144</c:v>
                </c:pt>
                <c:pt idx="27">
                  <c:v>1189885899764.4644</c:v>
                </c:pt>
                <c:pt idx="28">
                  <c:v>1195854204460.9119</c:v>
                </c:pt>
                <c:pt idx="29">
                  <c:v>1201822509157.3596</c:v>
                </c:pt>
                <c:pt idx="30">
                  <c:v>1207790813853.8093</c:v>
                </c:pt>
              </c:numCache>
            </c:numRef>
          </c:val>
          <c:smooth val="0"/>
          <c:extLst>
            <c:ext xmlns:c16="http://schemas.microsoft.com/office/drawing/2014/chart" uri="{C3380CC4-5D6E-409C-BE32-E72D297353CC}">
              <c16:uniqueId val="{0000000D-F52D-43AE-855E-3F0AD4D10BCA}"/>
            </c:ext>
          </c:extLst>
        </c:ser>
        <c:ser>
          <c:idx val="18"/>
          <c:order val="13"/>
          <c:tx>
            <c:strRef>
              <c:f>'BIFUbC-LPG-propane-or-butane'!$A$15</c:f>
              <c:strCache>
                <c:ptCount val="1"/>
                <c:pt idx="0">
                  <c:v>iron and steel 241</c:v>
                </c:pt>
              </c:strCache>
            </c:strRef>
          </c:tx>
          <c:spPr>
            <a:ln w="28575" cap="rnd">
              <a:solidFill>
                <a:schemeClr val="accent1">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'BIFUbC-LPG-propane-or-butane'!$B$15:$AF$15</c:f>
              <c:numCache>
                <c:formatCode>0.00E+00</c:formatCode>
                <c:ptCount val="31"/>
                <c:pt idx="0">
                  <c:v>1546087125048.7136</c:v>
                </c:pt>
                <c:pt idx="1">
                  <c:v>1510470067190.8457</c:v>
                </c:pt>
                <c:pt idx="2">
                  <c:v>1474853009332.978</c:v>
                </c:pt>
                <c:pt idx="3">
                  <c:v>1439235951475.1099</c:v>
                </c:pt>
                <c:pt idx="4">
                  <c:v>1403618893617.2422</c:v>
                </c:pt>
                <c:pt idx="5">
                  <c:v>1368001835759.3748</c:v>
                </c:pt>
                <c:pt idx="6">
                  <c:v>1363284588049.8608</c:v>
                </c:pt>
                <c:pt idx="7">
                  <c:v>1358567340340.3457</c:v>
                </c:pt>
                <c:pt idx="8">
                  <c:v>1353850092630.8306</c:v>
                </c:pt>
                <c:pt idx="9">
                  <c:v>1349132844921.3154</c:v>
                </c:pt>
                <c:pt idx="10">
                  <c:v>1344415597211.7993</c:v>
                </c:pt>
                <c:pt idx="11">
                  <c:v>1334981101792.769</c:v>
                </c:pt>
                <c:pt idx="12">
                  <c:v>1325546606373.7388</c:v>
                </c:pt>
                <c:pt idx="13">
                  <c:v>1316112110954.7087</c:v>
                </c:pt>
                <c:pt idx="14">
                  <c:v>1306677615535.6785</c:v>
                </c:pt>
                <c:pt idx="15">
                  <c:v>1297243120116.6484</c:v>
                </c:pt>
                <c:pt idx="16">
                  <c:v>1283091376988.103</c:v>
                </c:pt>
                <c:pt idx="17">
                  <c:v>1268939633859.5579</c:v>
                </c:pt>
                <c:pt idx="18">
                  <c:v>1254787890731.0127</c:v>
                </c:pt>
                <c:pt idx="19">
                  <c:v>1240636147602.4673</c:v>
                </c:pt>
                <c:pt idx="20">
                  <c:v>1226484404473.9221</c:v>
                </c:pt>
                <c:pt idx="21">
                  <c:v>1218622324958.0652</c:v>
                </c:pt>
                <c:pt idx="22">
                  <c:v>1206471838433.5564</c:v>
                </c:pt>
                <c:pt idx="23">
                  <c:v>1194321351909.0479</c:v>
                </c:pt>
                <c:pt idx="24">
                  <c:v>1182170865384.5391</c:v>
                </c:pt>
                <c:pt idx="25">
                  <c:v>1170020378860.0303</c:v>
                </c:pt>
                <c:pt idx="26">
                  <c:v>1157869892335.5217</c:v>
                </c:pt>
                <c:pt idx="27">
                  <c:v>1145719405811.0129</c:v>
                </c:pt>
                <c:pt idx="28">
                  <c:v>1133568919286.5044</c:v>
                </c:pt>
                <c:pt idx="29">
                  <c:v>1121418432761.9956</c:v>
                </c:pt>
                <c:pt idx="30">
                  <c:v>1109267946237.4868</c:v>
                </c:pt>
              </c:numCache>
            </c:numRef>
          </c:val>
          <c:smooth val="0"/>
          <c:extLst>
            <c:ext xmlns:c16="http://schemas.microsoft.com/office/drawing/2014/chart" uri="{C3380CC4-5D6E-409C-BE32-E72D297353CC}">
              <c16:uniqueId val="{0000000E-F52D-43AE-855E-3F0AD4D10BCA}"/>
            </c:ext>
          </c:extLst>
        </c:ser>
        <c:ser>
          <c:idx val="19"/>
          <c:order val="14"/>
          <c:tx>
            <c:strRef>
              <c:f>'BIFUbC-LPG-propane-or-butane'!$A$16</c:f>
              <c:strCache>
                <c:ptCount val="1"/>
                <c:pt idx="0">
                  <c:v>other metals 242</c:v>
                </c:pt>
              </c:strCache>
            </c:strRef>
          </c:tx>
          <c:spPr>
            <a:ln w="28575" cap="rnd">
              <a:solidFill>
                <a:schemeClr val="accent2">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'BIFUbC-LPG-propane-or-butane'!$B$16:$AF$16</c:f>
              <c:numCache>
                <c:formatCode>0.00E+00</c:formatCode>
                <c:ptCount val="31"/>
                <c:pt idx="0">
                  <c:v>939726986000.62805</c:v>
                </c:pt>
                <c:pt idx="1">
                  <c:v>953167216436.2417</c:v>
                </c:pt>
                <c:pt idx="2">
                  <c:v>966607446871.85571</c:v>
                </c:pt>
                <c:pt idx="3">
                  <c:v>980047677307.46936</c:v>
                </c:pt>
                <c:pt idx="4">
                  <c:v>993487907743.08325</c:v>
                </c:pt>
                <c:pt idx="5">
                  <c:v>1006928138178.6971</c:v>
                </c:pt>
                <c:pt idx="6">
                  <c:v>1006561315541.8378</c:v>
                </c:pt>
                <c:pt idx="7">
                  <c:v>1006194492904.9785</c:v>
                </c:pt>
                <c:pt idx="8">
                  <c:v>1005827670268.1191</c:v>
                </c:pt>
                <c:pt idx="9">
                  <c:v>1005460847631.26</c:v>
                </c:pt>
                <c:pt idx="10">
                  <c:v>1005094024994.4006</c:v>
                </c:pt>
                <c:pt idx="11">
                  <c:v>1002893089173.2451</c:v>
                </c:pt>
                <c:pt idx="12">
                  <c:v>1000692153352.0895</c:v>
                </c:pt>
                <c:pt idx="13">
                  <c:v>998491217530.93384</c:v>
                </c:pt>
                <c:pt idx="14">
                  <c:v>996290281709.77832</c:v>
                </c:pt>
                <c:pt idx="15">
                  <c:v>994089345888.62268</c:v>
                </c:pt>
                <c:pt idx="16">
                  <c:v>994089345888.62268</c:v>
                </c:pt>
                <c:pt idx="17">
                  <c:v>994089345888.62268</c:v>
                </c:pt>
                <c:pt idx="18">
                  <c:v>994089345888.62268</c:v>
                </c:pt>
                <c:pt idx="19">
                  <c:v>994089345888.62268</c:v>
                </c:pt>
                <c:pt idx="20">
                  <c:v>994089345888.62268</c:v>
                </c:pt>
                <c:pt idx="21">
                  <c:v>991154764793.74841</c:v>
                </c:pt>
                <c:pt idx="22">
                  <c:v>990221034445.37952</c:v>
                </c:pt>
                <c:pt idx="23">
                  <c:v>989287304097.01038</c:v>
                </c:pt>
                <c:pt idx="24">
                  <c:v>988353573748.6416</c:v>
                </c:pt>
                <c:pt idx="25">
                  <c:v>987419843400.27246</c:v>
                </c:pt>
                <c:pt idx="26">
                  <c:v>986486113051.9032</c:v>
                </c:pt>
                <c:pt idx="27">
                  <c:v>985552382703.53406</c:v>
                </c:pt>
                <c:pt idx="28">
                  <c:v>984618652355.16516</c:v>
                </c:pt>
                <c:pt idx="29">
                  <c:v>983684922006.79614</c:v>
                </c:pt>
                <c:pt idx="30">
                  <c:v>982751191658.42725</c:v>
                </c:pt>
              </c:numCache>
            </c:numRef>
          </c:val>
          <c:smooth val="0"/>
          <c:extLst>
            <c:ext xmlns:c16="http://schemas.microsoft.com/office/drawing/2014/chart" uri="{C3380CC4-5D6E-409C-BE32-E72D297353CC}">
              <c16:uniqueId val="{0000000F-F52D-43AE-855E-3F0AD4D10BCA}"/>
            </c:ext>
          </c:extLst>
        </c:ser>
        <c:ser>
          <c:idx val="20"/>
          <c:order val="15"/>
          <c:tx>
            <c:strRef>
              <c:f>'BIFUbC-LPG-propane-or-butane'!$A$17</c:f>
              <c:strCache>
                <c:ptCount val="1"/>
                <c:pt idx="0">
                  <c:v>metal products except machinery and vehicles 25</c:v>
                </c:pt>
              </c:strCache>
            </c:strRef>
          </c:tx>
          <c:spPr>
            <a:ln w="28575" cap="rnd">
              <a:solidFill>
                <a:schemeClr val="accent3">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'BIFUbC-LPG-propane-or-butane'!$B$17:$AF$17</c:f>
              <c:numCache>
                <c:formatCode>0.00E+00</c:formatCode>
                <c:ptCount val="31"/>
                <c:pt idx="0">
                  <c:v>7987679381005.3379</c:v>
                </c:pt>
                <c:pt idx="1">
                  <c:v>8101921339708.0547</c:v>
                </c:pt>
                <c:pt idx="2">
                  <c:v>8216163298410.7715</c:v>
                </c:pt>
                <c:pt idx="3">
                  <c:v>8330405257113.4883</c:v>
                </c:pt>
                <c:pt idx="4">
                  <c:v>8444647215816.207</c:v>
                </c:pt>
                <c:pt idx="5">
                  <c:v>8558889174518.9238</c:v>
                </c:pt>
                <c:pt idx="6">
                  <c:v>8555771182105.6201</c:v>
                </c:pt>
                <c:pt idx="7">
                  <c:v>8552653189692.3174</c:v>
                </c:pt>
                <c:pt idx="8">
                  <c:v>8549535197279.0137</c:v>
                </c:pt>
                <c:pt idx="9">
                  <c:v>8546417204865.709</c:v>
                </c:pt>
                <c:pt idx="10">
                  <c:v>8543299212452.4053</c:v>
                </c:pt>
                <c:pt idx="11">
                  <c:v>8524591257972.582</c:v>
                </c:pt>
                <c:pt idx="12">
                  <c:v>8505883303492.7598</c:v>
                </c:pt>
                <c:pt idx="13">
                  <c:v>8487175349012.9365</c:v>
                </c:pt>
                <c:pt idx="14">
                  <c:v>8468467394533.1133</c:v>
                </c:pt>
                <c:pt idx="15">
                  <c:v>8449759440053.292</c:v>
                </c:pt>
                <c:pt idx="16">
                  <c:v>8449759440053.292</c:v>
                </c:pt>
                <c:pt idx="17">
                  <c:v>8449759440053.292</c:v>
                </c:pt>
                <c:pt idx="18">
                  <c:v>8449759440053.292</c:v>
                </c:pt>
                <c:pt idx="19">
                  <c:v>8449759440053.292</c:v>
                </c:pt>
                <c:pt idx="20">
                  <c:v>8449759440053.292</c:v>
                </c:pt>
                <c:pt idx="21">
                  <c:v>8424815500746.8604</c:v>
                </c:pt>
                <c:pt idx="22">
                  <c:v>8416878792785.7256</c:v>
                </c:pt>
                <c:pt idx="23">
                  <c:v>8408942084824.5889</c:v>
                </c:pt>
                <c:pt idx="24">
                  <c:v>8401005376863.4512</c:v>
                </c:pt>
                <c:pt idx="25">
                  <c:v>8393068668902.3145</c:v>
                </c:pt>
                <c:pt idx="26">
                  <c:v>8385131960941.1758</c:v>
                </c:pt>
                <c:pt idx="27">
                  <c:v>8377195252980.0391</c:v>
                </c:pt>
                <c:pt idx="28">
                  <c:v>8369258545018.9043</c:v>
                </c:pt>
                <c:pt idx="29">
                  <c:v>8361321837057.7666</c:v>
                </c:pt>
                <c:pt idx="30">
                  <c:v>8353385129096.6299</c:v>
                </c:pt>
              </c:numCache>
            </c:numRef>
          </c:val>
          <c:smooth val="0"/>
          <c:extLst>
            <c:ext xmlns:c16="http://schemas.microsoft.com/office/drawing/2014/chart" uri="{C3380CC4-5D6E-409C-BE32-E72D297353CC}">
              <c16:uniqueId val="{00000010-F52D-43AE-855E-3F0AD4D10BCA}"/>
            </c:ext>
          </c:extLst>
        </c:ser>
        <c:ser>
          <c:idx val="21"/>
          <c:order val="16"/>
          <c:tx>
            <c:strRef>
              <c:f>'BIFUbC-LPG-propane-or-butane'!$A$18</c:f>
              <c:strCache>
                <c:ptCount val="1"/>
                <c:pt idx="0">
                  <c:v>computers and electronics 26</c:v>
                </c:pt>
              </c:strCache>
            </c:strRef>
          </c:tx>
          <c:spPr>
            <a:ln w="28575" cap="rnd">
              <a:solidFill>
                <a:schemeClr val="accent4">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'BIFUbC-LPG-propane-or-butane'!$B$18:$AF$18</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1-F52D-43AE-855E-3F0AD4D10BCA}"/>
            </c:ext>
          </c:extLst>
        </c:ser>
        <c:ser>
          <c:idx val="22"/>
          <c:order val="17"/>
          <c:tx>
            <c:strRef>
              <c:f>'BIFUbC-LPG-propane-or-butane'!$A$19</c:f>
              <c:strCache>
                <c:ptCount val="1"/>
                <c:pt idx="0">
                  <c:v>appliances and electrical equipment 27</c:v>
                </c:pt>
              </c:strCache>
            </c:strRef>
          </c:tx>
          <c:spPr>
            <a:ln w="28575" cap="rnd">
              <a:solidFill>
                <a:schemeClr val="accent5">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'BIFUbC-LPG-propane-or-butane'!$B$19:$AF$19</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2-F52D-43AE-855E-3F0AD4D10BCA}"/>
            </c:ext>
          </c:extLst>
        </c:ser>
        <c:ser>
          <c:idx val="23"/>
          <c:order val="18"/>
          <c:tx>
            <c:strRef>
              <c:f>'BIFUbC-LPG-propane-or-butane'!$A$20</c:f>
              <c:strCache>
                <c:ptCount val="1"/>
                <c:pt idx="0">
                  <c:v>other machinery 28</c:v>
                </c:pt>
              </c:strCache>
            </c:strRef>
          </c:tx>
          <c:spPr>
            <a:ln w="28575" cap="rnd">
              <a:solidFill>
                <a:schemeClr val="accent6">
                  <a:lumMod val="8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'BIFUbC-LPG-propane-or-butane'!$B$20:$AF$20</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3-F52D-43AE-855E-3F0AD4D10BCA}"/>
            </c:ext>
          </c:extLst>
        </c:ser>
        <c:ser>
          <c:idx val="24"/>
          <c:order val="19"/>
          <c:tx>
            <c:strRef>
              <c:f>'BIFUbC-LPG-propane-or-butane'!$A$21</c:f>
              <c:strCache>
                <c:ptCount val="1"/>
                <c:pt idx="0">
                  <c:v>road vehicles 29</c:v>
                </c:pt>
              </c:strCache>
            </c:strRef>
          </c:tx>
          <c:spPr>
            <a:ln w="28575" cap="rnd">
              <a:solidFill>
                <a:schemeClr val="accent1">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'BIFUbC-LPG-propane-or-butane'!$B$21:$AF$21</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4-F52D-43AE-855E-3F0AD4D10BCA}"/>
            </c:ext>
          </c:extLst>
        </c:ser>
        <c:ser>
          <c:idx val="25"/>
          <c:order val="20"/>
          <c:tx>
            <c:strRef>
              <c:f>'BIFUbC-LPG-propane-or-butane'!$A$22</c:f>
              <c:strCache>
                <c:ptCount val="1"/>
                <c:pt idx="0">
                  <c:v>nonroad vehicles 30</c:v>
                </c:pt>
              </c:strCache>
            </c:strRef>
          </c:tx>
          <c:spPr>
            <a:ln w="28575" cap="rnd">
              <a:solidFill>
                <a:schemeClr val="accent2">
                  <a:lumMod val="60000"/>
                  <a:lumOff val="40000"/>
                </a:schemeClr>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'BIFUbC-LPG-propane-or-butane'!$B$22:$AF$22</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5-F52D-43AE-855E-3F0AD4D10BCA}"/>
            </c:ext>
          </c:extLst>
        </c:ser>
        <c:ser>
          <c:idx val="0"/>
          <c:order val="21"/>
          <c:tx>
            <c:strRef>
              <c:f>'BIFUbC-LPG-propane-or-butane'!$A$23</c:f>
              <c:strCache>
                <c:ptCount val="1"/>
                <c:pt idx="0">
                  <c:v>other manufacturing 31T33</c:v>
                </c:pt>
              </c:strCache>
            </c:strRef>
          </c:tx>
          <c:spPr>
            <a:ln w="28575" cap="rnd">
              <a:solidFill>
                <a:schemeClr val="accent1"/>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'BIFUbC-LPG-propane-or-butane'!$B$23:$AF$23</c:f>
              <c:numCache>
                <c:formatCode>0.00E+00</c:formatCode>
                <c:ptCount val="31"/>
                <c:pt idx="0">
                  <c:v>51359841102254.023</c:v>
                </c:pt>
                <c:pt idx="1">
                  <c:v>52499326591090</c:v>
                </c:pt>
                <c:pt idx="2">
                  <c:v>53638812079925.977</c:v>
                </c:pt>
                <c:pt idx="3">
                  <c:v>54778297568761.945</c:v>
                </c:pt>
                <c:pt idx="4">
                  <c:v>55917783057597.922</c:v>
                </c:pt>
                <c:pt idx="5">
                  <c:v>57057268546433.898</c:v>
                </c:pt>
                <c:pt idx="6">
                  <c:v>57583843368831.016</c:v>
                </c:pt>
                <c:pt idx="7">
                  <c:v>58110418191227.961</c:v>
                </c:pt>
                <c:pt idx="8">
                  <c:v>58636993013624.922</c:v>
                </c:pt>
                <c:pt idx="9">
                  <c:v>59163567836021.875</c:v>
                </c:pt>
                <c:pt idx="10">
                  <c:v>59690142658418.938</c:v>
                </c:pt>
                <c:pt idx="11">
                  <c:v>60064518113544.898</c:v>
                </c:pt>
                <c:pt idx="12">
                  <c:v>60438893568670.977</c:v>
                </c:pt>
                <c:pt idx="13">
                  <c:v>60813269023797.047</c:v>
                </c:pt>
                <c:pt idx="14">
                  <c:v>61187644478923.117</c:v>
                </c:pt>
                <c:pt idx="15">
                  <c:v>61562019934049.172</c:v>
                </c:pt>
                <c:pt idx="16">
                  <c:v>61855922160503.422</c:v>
                </c:pt>
                <c:pt idx="17">
                  <c:v>62149824386957.422</c:v>
                </c:pt>
                <c:pt idx="18">
                  <c:v>62443726613411.539</c:v>
                </c:pt>
                <c:pt idx="19">
                  <c:v>62737628839865.648</c:v>
                </c:pt>
                <c:pt idx="20">
                  <c:v>63031531066319.664</c:v>
                </c:pt>
                <c:pt idx="21">
                  <c:v>63432730931003.086</c:v>
                </c:pt>
                <c:pt idx="22">
                  <c:v>63760773315075.57</c:v>
                </c:pt>
                <c:pt idx="23">
                  <c:v>64088815699148.172</c:v>
                </c:pt>
                <c:pt idx="24">
                  <c:v>64416858083220.656</c:v>
                </c:pt>
                <c:pt idx="25">
                  <c:v>64744900467293.141</c:v>
                </c:pt>
                <c:pt idx="26">
                  <c:v>65072942851365.633</c:v>
                </c:pt>
                <c:pt idx="27">
                  <c:v>65400985235438.234</c:v>
                </c:pt>
                <c:pt idx="28">
                  <c:v>65729027619510.719</c:v>
                </c:pt>
                <c:pt idx="29">
                  <c:v>66057070003583.203</c:v>
                </c:pt>
                <c:pt idx="30">
                  <c:v>66385112387655.805</c:v>
                </c:pt>
              </c:numCache>
            </c:numRef>
          </c:val>
          <c:smooth val="0"/>
          <c:extLst>
            <c:ext xmlns:c16="http://schemas.microsoft.com/office/drawing/2014/chart" uri="{C3380CC4-5D6E-409C-BE32-E72D297353CC}">
              <c16:uniqueId val="{00000016-F52D-43AE-855E-3F0AD4D10BCA}"/>
            </c:ext>
          </c:extLst>
        </c:ser>
        <c:ser>
          <c:idx val="1"/>
          <c:order val="22"/>
          <c:tx>
            <c:strRef>
              <c:f>'BIFUbC-LPG-propane-or-butane'!$A$24</c:f>
              <c:strCache>
                <c:ptCount val="1"/>
                <c:pt idx="0">
                  <c:v>energy pipelines and gas processing 352T353</c:v>
                </c:pt>
              </c:strCache>
            </c:strRef>
          </c:tx>
          <c:spPr>
            <a:ln w="28575" cap="rnd">
              <a:solidFill>
                <a:schemeClr val="accent2"/>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'BIFUbC-LPG-propane-or-butane'!$B$24:$AF$24</c:f>
              <c:numCache>
                <c:formatCode>0.00E+00</c:formatCode>
                <c:ptCount val="31"/>
                <c:pt idx="0">
                  <c:v>3671636195575.3076</c:v>
                </c:pt>
                <c:pt idx="1">
                  <c:v>3697634873412.3154</c:v>
                </c:pt>
                <c:pt idx="2">
                  <c:v>3723633551249.3232</c:v>
                </c:pt>
                <c:pt idx="3">
                  <c:v>3749632229086.3306</c:v>
                </c:pt>
                <c:pt idx="4">
                  <c:v>3775630906923.3379</c:v>
                </c:pt>
                <c:pt idx="5">
                  <c:v>3801629584760.3457</c:v>
                </c:pt>
                <c:pt idx="6">
                  <c:v>3870742736677.0508</c:v>
                </c:pt>
                <c:pt idx="7">
                  <c:v>3939855888593.7627</c:v>
                </c:pt>
                <c:pt idx="8">
                  <c:v>4008969040510.4741</c:v>
                </c:pt>
                <c:pt idx="9">
                  <c:v>4078082192427.186</c:v>
                </c:pt>
                <c:pt idx="10">
                  <c:v>4147195344343.9048</c:v>
                </c:pt>
                <c:pt idx="11">
                  <c:v>4197405290916.6191</c:v>
                </c:pt>
                <c:pt idx="12">
                  <c:v>4247615237489.3398</c:v>
                </c:pt>
                <c:pt idx="13">
                  <c:v>4297825184062.0605</c:v>
                </c:pt>
                <c:pt idx="14">
                  <c:v>4348035130634.7813</c:v>
                </c:pt>
                <c:pt idx="15">
                  <c:v>4398245077207.5088</c:v>
                </c:pt>
                <c:pt idx="16">
                  <c:v>4481860616605.1797</c:v>
                </c:pt>
                <c:pt idx="17">
                  <c:v>4565476156002.8438</c:v>
                </c:pt>
                <c:pt idx="18">
                  <c:v>4649091695400.5078</c:v>
                </c:pt>
                <c:pt idx="19">
                  <c:v>4732707234798.1719</c:v>
                </c:pt>
                <c:pt idx="20">
                  <c:v>4816322774195.8457</c:v>
                </c:pt>
                <c:pt idx="21">
                  <c:v>4855397523160.2334</c:v>
                </c:pt>
                <c:pt idx="22">
                  <c:v>4924840992874.6035</c:v>
                </c:pt>
                <c:pt idx="23">
                  <c:v>4994284462588.9463</c:v>
                </c:pt>
                <c:pt idx="24">
                  <c:v>5063727932303.3164</c:v>
                </c:pt>
                <c:pt idx="25">
                  <c:v>5133171402017.6592</c:v>
                </c:pt>
                <c:pt idx="26">
                  <c:v>5202614871732.0293</c:v>
                </c:pt>
                <c:pt idx="27">
                  <c:v>5272058341446.373</c:v>
                </c:pt>
                <c:pt idx="28">
                  <c:v>5341501811160.7432</c:v>
                </c:pt>
                <c:pt idx="29">
                  <c:v>5410945280875.1143</c:v>
                </c:pt>
                <c:pt idx="30">
                  <c:v>5480388750589.458</c:v>
                </c:pt>
              </c:numCache>
            </c:numRef>
          </c:val>
          <c:smooth val="0"/>
          <c:extLst>
            <c:ext xmlns:c16="http://schemas.microsoft.com/office/drawing/2014/chart" uri="{C3380CC4-5D6E-409C-BE32-E72D297353CC}">
              <c16:uniqueId val="{00000017-F52D-43AE-855E-3F0AD4D10BCA}"/>
            </c:ext>
          </c:extLst>
        </c:ser>
        <c:ser>
          <c:idx val="2"/>
          <c:order val="23"/>
          <c:tx>
            <c:strRef>
              <c:f>'BIFUbC-LPG-propane-or-butane'!$A$25</c:f>
              <c:strCache>
                <c:ptCount val="1"/>
                <c:pt idx="0">
                  <c:v>water and waste 36T39</c:v>
                </c:pt>
              </c:strCache>
            </c:strRef>
          </c:tx>
          <c:spPr>
            <a:ln w="28575" cap="rnd">
              <a:solidFill>
                <a:schemeClr val="accent3"/>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'BIFUbC-LPG-propane-or-butane'!$B$25:$AF$25</c:f>
              <c:numCache>
                <c:formatCode>0.00E+00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8-F52D-43AE-855E-3F0AD4D10BCA}"/>
            </c:ext>
          </c:extLst>
        </c:ser>
        <c:ser>
          <c:idx val="3"/>
          <c:order val="24"/>
          <c:tx>
            <c:strRef>
              <c:f>'BIFUbC-LPG-propane-or-butane'!$A$26</c:f>
              <c:strCache>
                <c:ptCount val="1"/>
                <c:pt idx="0">
                  <c:v>construction 41T43</c:v>
                </c:pt>
              </c:strCache>
            </c:strRef>
          </c:tx>
          <c:spPr>
            <a:ln w="28575" cap="rnd">
              <a:solidFill>
                <a:schemeClr val="accent4"/>
              </a:solidFill>
              <a:round/>
            </a:ln>
            <a:effectLst/>
          </c:spPr>
          <c:marker>
            <c:symbol val="none"/>
          </c:marker>
          <c:cat>
            <c:numRef>
              <c:f>'BIFUbC-LPG-propane-or-butane'!$B$1:$AF$1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'BIFUbC-LPG-propane-or-butane'!$B$26:$AF$26</c:f>
              <c:numCache>
                <c:formatCode>0.00E+00</c:formatCode>
                <c:ptCount val="31"/>
                <c:pt idx="0">
                  <c:v>1202594949194.353</c:v>
                </c:pt>
                <c:pt idx="1">
                  <c:v>1229276096646.2336</c:v>
                </c:pt>
                <c:pt idx="2">
                  <c:v>1255957244098.1145</c:v>
                </c:pt>
                <c:pt idx="3">
                  <c:v>1282638391549.9951</c:v>
                </c:pt>
                <c:pt idx="4">
                  <c:v>1309319539001.8757</c:v>
                </c:pt>
                <c:pt idx="5">
                  <c:v>1336000686453.7563</c:v>
                </c:pt>
                <c:pt idx="6">
                  <c:v>1348330479696.8257</c:v>
                </c:pt>
                <c:pt idx="7">
                  <c:v>1360660272939.8911</c:v>
                </c:pt>
                <c:pt idx="8">
                  <c:v>1372990066182.9568</c:v>
                </c:pt>
                <c:pt idx="9">
                  <c:v>1385319859426.0222</c:v>
                </c:pt>
                <c:pt idx="10">
                  <c:v>1397649652669.0903</c:v>
                </c:pt>
                <c:pt idx="11">
                  <c:v>1406415685074.4565</c:v>
                </c:pt>
                <c:pt idx="12">
                  <c:v>1415181717479.8254</c:v>
                </c:pt>
                <c:pt idx="13">
                  <c:v>1423947749885.1941</c:v>
                </c:pt>
                <c:pt idx="14">
                  <c:v>1432713782290.563</c:v>
                </c:pt>
                <c:pt idx="15">
                  <c:v>1441479814695.9314</c:v>
                </c:pt>
                <c:pt idx="16">
                  <c:v>1448361559761.8315</c:v>
                </c:pt>
                <c:pt idx="17">
                  <c:v>1455243304827.7261</c:v>
                </c:pt>
                <c:pt idx="18">
                  <c:v>1462125049893.623</c:v>
                </c:pt>
                <c:pt idx="19">
                  <c:v>1469006794959.52</c:v>
                </c:pt>
                <c:pt idx="20">
                  <c:v>1475888540025.4148</c:v>
                </c:pt>
                <c:pt idx="21">
                  <c:v>1485282668210.6082</c:v>
                </c:pt>
                <c:pt idx="22">
                  <c:v>1492963807905.3711</c:v>
                </c:pt>
                <c:pt idx="23">
                  <c:v>1500644947600.137</c:v>
                </c:pt>
                <c:pt idx="24">
                  <c:v>1508326087294.8999</c:v>
                </c:pt>
                <c:pt idx="25">
                  <c:v>1516007226989.6631</c:v>
                </c:pt>
                <c:pt idx="26">
                  <c:v>1523688366684.426</c:v>
                </c:pt>
                <c:pt idx="27">
                  <c:v>1531369506379.1919</c:v>
                </c:pt>
                <c:pt idx="28">
                  <c:v>1539050646073.9548</c:v>
                </c:pt>
                <c:pt idx="29">
                  <c:v>1546731785768.718</c:v>
                </c:pt>
                <c:pt idx="30">
                  <c:v>1554412925463.4836</c:v>
                </c:pt>
              </c:numCache>
            </c:numRef>
          </c:val>
          <c:smooth val="0"/>
          <c:extLst>
            <c:ext xmlns:c16="http://schemas.microsoft.com/office/drawing/2014/chart" uri="{C3380CC4-5D6E-409C-BE32-E72D297353CC}">
              <c16:uniqueId val="{00000019-F52D-43AE-855E-3F0AD4D10BCA}"/>
            </c:ext>
          </c:extLst>
        </c:ser>
        <c:dLbls>
          <c:showLegendKey val="0"/>
          <c:showVal val="0"/>
          <c:showCatName val="0"/>
          <c:showSerName val="0"/>
          <c:showPercent val="0"/>
          <c:showBubbleSize val="0"/>
        </c:dLbls>
        <c:smooth val="0"/>
        <c:axId val="1554324768"/>
        <c:axId val="1331715072"/>
        <c:extLst/>
      </c:lineChart>
      <c:catAx>
        <c:axId val="155432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715072"/>
        <c:crosses val="autoZero"/>
        <c:auto val="1"/>
        <c:lblAlgn val="ctr"/>
        <c:lblOffset val="100"/>
        <c:noMultiLvlLbl val="0"/>
      </c:catAx>
      <c:valAx>
        <c:axId val="1331715072"/>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3247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12</xdr:col>
      <xdr:colOff>137160</xdr:colOff>
      <xdr:row>1</xdr:row>
      <xdr:rowOff>195284</xdr:rowOff>
    </xdr:from>
    <xdr:to>
      <xdr:col>23</xdr:col>
      <xdr:colOff>83820</xdr:colOff>
      <xdr:row>26</xdr:row>
      <xdr:rowOff>114300</xdr:rowOff>
    </xdr:to>
    <xdr:pic>
      <xdr:nvPicPr>
        <xdr:cNvPr id="2" name="그림 1">
          <a:extLst>
            <a:ext uri="{FF2B5EF4-FFF2-40B4-BE49-F238E27FC236}">
              <a16:creationId xmlns:a16="http://schemas.microsoft.com/office/drawing/2014/main" id="{982955D9-FC4F-4483-B9DF-329F3A4786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09360" y="576284"/>
          <a:ext cx="7574280" cy="39499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753AA96C-8272-4F0D-B188-3032878468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D9DF36A0-22B4-41DE-81D7-5F7932177F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0</xdr:rowOff>
    </xdr:from>
    <xdr:to>
      <xdr:col>15</xdr:col>
      <xdr:colOff>776152</xdr:colOff>
      <xdr:row>61</xdr:row>
      <xdr:rowOff>14152</xdr:rowOff>
    </xdr:to>
    <xdr:graphicFrame macro="">
      <xdr:nvGraphicFramePr>
        <xdr:cNvPr id="2" name="차트 1">
          <a:extLst>
            <a:ext uri="{FF2B5EF4-FFF2-40B4-BE49-F238E27FC236}">
              <a16:creationId xmlns:a16="http://schemas.microsoft.com/office/drawing/2014/main" id="{3B7D40BB-234A-4DA4-9934-30EA6AB0B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28</xdr:row>
      <xdr:rowOff>0</xdr:rowOff>
    </xdr:from>
    <xdr:to>
      <xdr:col>19</xdr:col>
      <xdr:colOff>669472</xdr:colOff>
      <xdr:row>60</xdr:row>
      <xdr:rowOff>14152</xdr:rowOff>
    </xdr:to>
    <xdr:graphicFrame macro="">
      <xdr:nvGraphicFramePr>
        <xdr:cNvPr id="2" name="차트 1">
          <a:extLst>
            <a:ext uri="{FF2B5EF4-FFF2-40B4-BE49-F238E27FC236}">
              <a16:creationId xmlns:a16="http://schemas.microsoft.com/office/drawing/2014/main" id="{F9603BA7-2C8C-4486-A76D-741AC1DCD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2700944</xdr:colOff>
      <xdr:row>36</xdr:row>
      <xdr:rowOff>157248</xdr:rowOff>
    </xdr:from>
    <xdr:to>
      <xdr:col>15</xdr:col>
      <xdr:colOff>374601</xdr:colOff>
      <xdr:row>68</xdr:row>
      <xdr:rowOff>171400</xdr:rowOff>
    </xdr:to>
    <xdr:graphicFrame macro="">
      <xdr:nvGraphicFramePr>
        <xdr:cNvPr id="2" name="차트 1">
          <a:extLst>
            <a:ext uri="{FF2B5EF4-FFF2-40B4-BE49-F238E27FC236}">
              <a16:creationId xmlns:a16="http://schemas.microsoft.com/office/drawing/2014/main" id="{EC6B96FD-C4C3-435B-81B9-AD303467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27</xdr:row>
      <xdr:rowOff>0</xdr:rowOff>
    </xdr:from>
    <xdr:to>
      <xdr:col>16</xdr:col>
      <xdr:colOff>578032</xdr:colOff>
      <xdr:row>59</xdr:row>
      <xdr:rowOff>14152</xdr:rowOff>
    </xdr:to>
    <xdr:graphicFrame macro="">
      <xdr:nvGraphicFramePr>
        <xdr:cNvPr id="2" name="차트 1">
          <a:extLst>
            <a:ext uri="{FF2B5EF4-FFF2-40B4-BE49-F238E27FC236}">
              <a16:creationId xmlns:a16="http://schemas.microsoft.com/office/drawing/2014/main" id="{94ABACD2-ACF1-4E4A-9174-17C2EF3C0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27</xdr:row>
      <xdr:rowOff>0</xdr:rowOff>
    </xdr:from>
    <xdr:to>
      <xdr:col>13</xdr:col>
      <xdr:colOff>913312</xdr:colOff>
      <xdr:row>59</xdr:row>
      <xdr:rowOff>14152</xdr:rowOff>
    </xdr:to>
    <xdr:graphicFrame macro="">
      <xdr:nvGraphicFramePr>
        <xdr:cNvPr id="2" name="차트 1">
          <a:extLst>
            <a:ext uri="{FF2B5EF4-FFF2-40B4-BE49-F238E27FC236}">
              <a16:creationId xmlns:a16="http://schemas.microsoft.com/office/drawing/2014/main" id="{C359E138-D83C-4D34-ACF3-4894A3E34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kesis.net/crosseditor/binary/files/000003/20200408125915600_6PUNL17L.xlsb" TargetMode="External"/><Relationship Id="rId2" Type="http://schemas.openxmlformats.org/officeDocument/2006/relationships/hyperlink" Target="https://kosis.kr/statHtml/statHtml.do?orgId=337&amp;tblId=DT_337_2019_H1017&amp;vw_cd=MT_ZTITLE&amp;list_id=337_33703_002&amp;seqNo=&amp;lang_mode=ko&amp;language=kor&amp;obj_var_id=&amp;itm_id=&amp;conn_path=MT_ZTITLE" TargetMode="External"/><Relationship Id="rId1" Type="http://schemas.openxmlformats.org/officeDocument/2006/relationships/hyperlink" Target="http://www.kesis.net/FileDownloadAction.do?file=/admin/admin_RegList.jsp/20210706/976071625505008233_01.xlsx&amp;oldFile=BAL_EXTEND_(1990~2019).xlsx" TargetMode="External"/><Relationship Id="rId5" Type="http://schemas.openxmlformats.org/officeDocument/2006/relationships/printerSettings" Target="../printerSettings/printerSettings1.bin"/><Relationship Id="rId4" Type="http://schemas.openxmlformats.org/officeDocument/2006/relationships/hyperlink" Target="https://www.iea.org/data-and-statistics/data-tables?country=KOREA&amp;energy=Balances&amp;year=2019"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6"/>
  <sheetViews>
    <sheetView zoomScaleNormal="100" workbookViewId="0">
      <selection activeCell="E43" sqref="E43"/>
    </sheetView>
  </sheetViews>
  <sheetFormatPr defaultColWidth="8.85546875" defaultRowHeight="15"/>
  <cols>
    <col min="2" max="2" width="43" customWidth="1"/>
    <col min="3" max="3" width="39.5703125" bestFit="1" customWidth="1"/>
    <col min="4" max="4" width="41.140625" bestFit="1" customWidth="1"/>
    <col min="5" max="5" width="60.42578125" customWidth="1"/>
    <col min="6" max="6" width="61.5703125" bestFit="1" customWidth="1"/>
  </cols>
  <sheetData>
    <row r="1" spans="1:4">
      <c r="A1" s="1" t="s">
        <v>1</v>
      </c>
    </row>
    <row r="3" spans="1:4">
      <c r="A3" s="1" t="s">
        <v>0</v>
      </c>
      <c r="B3" s="3" t="s">
        <v>414</v>
      </c>
    </row>
    <row r="4" spans="1:4">
      <c r="B4" t="s">
        <v>686</v>
      </c>
    </row>
    <row r="5" spans="1:4">
      <c r="B5" s="2">
        <v>2019</v>
      </c>
    </row>
    <row r="6" spans="1:4">
      <c r="B6" t="s">
        <v>687</v>
      </c>
    </row>
    <row r="7" spans="1:4">
      <c r="B7" s="92" t="s">
        <v>685</v>
      </c>
    </row>
    <row r="9" spans="1:4">
      <c r="B9" s="3" t="s">
        <v>605</v>
      </c>
    </row>
    <row r="10" spans="1:4">
      <c r="B10" t="s">
        <v>686</v>
      </c>
      <c r="D10" s="23"/>
    </row>
    <row r="11" spans="1:4">
      <c r="B11" s="2">
        <v>2021</v>
      </c>
      <c r="D11" s="23"/>
    </row>
    <row r="12" spans="1:4">
      <c r="B12" t="s">
        <v>688</v>
      </c>
      <c r="D12" s="22"/>
    </row>
    <row r="13" spans="1:4">
      <c r="B13" s="92" t="s">
        <v>413</v>
      </c>
      <c r="D13" s="23"/>
    </row>
    <row r="14" spans="1:4">
      <c r="D14" s="22"/>
    </row>
    <row r="15" spans="1:4">
      <c r="B15" t="s">
        <v>689</v>
      </c>
      <c r="D15" s="23"/>
    </row>
    <row r="16" spans="1:4">
      <c r="B16" s="2">
        <v>2021</v>
      </c>
      <c r="D16" s="23"/>
    </row>
    <row r="17" spans="2:6">
      <c r="B17" t="s">
        <v>690</v>
      </c>
      <c r="D17" s="22"/>
    </row>
    <row r="18" spans="2:6">
      <c r="B18" s="92" t="s">
        <v>631</v>
      </c>
      <c r="D18" s="23"/>
    </row>
    <row r="19" spans="2:6">
      <c r="D19" s="22"/>
    </row>
    <row r="20" spans="2:6">
      <c r="B20" t="s">
        <v>689</v>
      </c>
    </row>
    <row r="21" spans="2:6">
      <c r="B21" s="2">
        <v>2021</v>
      </c>
    </row>
    <row r="22" spans="2:6">
      <c r="B22" t="s">
        <v>789</v>
      </c>
    </row>
    <row r="23" spans="2:6">
      <c r="B23" s="92" t="s">
        <v>788</v>
      </c>
    </row>
    <row r="25" spans="2:6">
      <c r="B25" s="3" t="s">
        <v>809</v>
      </c>
    </row>
    <row r="26" spans="2:6">
      <c r="B26" t="s">
        <v>810</v>
      </c>
    </row>
    <row r="27" spans="2:6">
      <c r="B27" s="2">
        <v>2022</v>
      </c>
    </row>
    <row r="28" spans="2:6">
      <c r="B28" t="s">
        <v>811</v>
      </c>
    </row>
    <row r="29" spans="2:6">
      <c r="B29" s="92" t="s">
        <v>812</v>
      </c>
    </row>
    <row r="31" spans="2:6">
      <c r="B31" s="1" t="s">
        <v>691</v>
      </c>
    </row>
    <row r="32" spans="2:6">
      <c r="B32" s="249" t="s">
        <v>415</v>
      </c>
      <c r="C32" s="249" t="s">
        <v>738</v>
      </c>
      <c r="D32" s="249" t="s">
        <v>576</v>
      </c>
      <c r="E32" s="249" t="s">
        <v>577</v>
      </c>
      <c r="F32" s="249" t="s">
        <v>620</v>
      </c>
    </row>
    <row r="33" spans="2:21" ht="16.5">
      <c r="B33" s="250" t="s">
        <v>2</v>
      </c>
      <c r="C33" s="251" t="s">
        <v>717</v>
      </c>
      <c r="D33" s="252" t="s">
        <v>709</v>
      </c>
      <c r="E33" s="255"/>
      <c r="F33" s="253"/>
    </row>
    <row r="34" spans="2:21" ht="16.5">
      <c r="B34" s="250" t="s">
        <v>3</v>
      </c>
      <c r="C34" s="252" t="s">
        <v>693</v>
      </c>
      <c r="D34" s="251" t="s">
        <v>710</v>
      </c>
      <c r="E34" s="312"/>
      <c r="F34" s="252" t="s">
        <v>731</v>
      </c>
    </row>
    <row r="35" spans="2:21" ht="16.5">
      <c r="B35" s="250" t="s">
        <v>4</v>
      </c>
      <c r="C35" s="252" t="s">
        <v>693</v>
      </c>
      <c r="D35" s="252" t="s">
        <v>711</v>
      </c>
      <c r="E35" s="255"/>
      <c r="F35" s="263"/>
      <c r="T35" s="202"/>
      <c r="U35" s="202"/>
    </row>
    <row r="36" spans="2:21" ht="16.5">
      <c r="B36" s="250" t="s">
        <v>5</v>
      </c>
      <c r="C36" s="251" t="s">
        <v>717</v>
      </c>
      <c r="D36" s="252" t="s">
        <v>712</v>
      </c>
      <c r="E36" s="255"/>
      <c r="F36" s="253"/>
    </row>
    <row r="37" spans="2:21" ht="16.5">
      <c r="B37" s="250" t="s">
        <v>6</v>
      </c>
      <c r="C37" s="251" t="s">
        <v>717</v>
      </c>
      <c r="D37" s="252" t="s">
        <v>713</v>
      </c>
      <c r="E37" s="255"/>
      <c r="F37" s="253"/>
    </row>
    <row r="38" spans="2:21" ht="16.5">
      <c r="B38" s="250" t="s">
        <v>7</v>
      </c>
      <c r="C38" s="251" t="s">
        <v>717</v>
      </c>
      <c r="D38" s="252" t="s">
        <v>714</v>
      </c>
      <c r="E38" s="255"/>
      <c r="F38" s="254"/>
    </row>
    <row r="39" spans="2:21" ht="16.5">
      <c r="B39" s="250" t="s">
        <v>8</v>
      </c>
      <c r="C39" s="251" t="s">
        <v>717</v>
      </c>
      <c r="D39" s="252" t="s">
        <v>739</v>
      </c>
      <c r="E39" s="255"/>
      <c r="F39" s="254"/>
    </row>
    <row r="40" spans="2:21" ht="16.5">
      <c r="B40" s="250" t="s">
        <v>9</v>
      </c>
      <c r="C40" s="251" t="s">
        <v>717</v>
      </c>
      <c r="D40" s="252" t="s">
        <v>740</v>
      </c>
      <c r="E40" s="255"/>
      <c r="F40" s="254"/>
    </row>
    <row r="41" spans="2:21" ht="49.5">
      <c r="B41" s="250" t="s">
        <v>10</v>
      </c>
      <c r="C41" s="252" t="s">
        <v>693</v>
      </c>
      <c r="D41" s="255" t="s">
        <v>715</v>
      </c>
      <c r="E41" s="255"/>
      <c r="F41" s="252" t="s">
        <v>730</v>
      </c>
    </row>
    <row r="42" spans="2:21" ht="115.5">
      <c r="B42" s="250" t="s">
        <v>11</v>
      </c>
      <c r="C42" s="252" t="s">
        <v>694</v>
      </c>
      <c r="D42" s="252" t="s">
        <v>704</v>
      </c>
      <c r="E42" s="255" t="s">
        <v>716</v>
      </c>
      <c r="F42" s="254"/>
    </row>
    <row r="43" spans="2:21" ht="49.5">
      <c r="B43" s="250" t="s">
        <v>12</v>
      </c>
      <c r="C43" s="252" t="s">
        <v>694</v>
      </c>
      <c r="D43" s="252" t="s">
        <v>704</v>
      </c>
      <c r="E43" s="255" t="s">
        <v>718</v>
      </c>
      <c r="F43" s="254"/>
    </row>
    <row r="44" spans="2:21" ht="16.5">
      <c r="B44" s="250" t="s">
        <v>13</v>
      </c>
      <c r="C44" s="251" t="s">
        <v>717</v>
      </c>
      <c r="D44" s="252" t="s">
        <v>702</v>
      </c>
      <c r="E44" s="255" t="s">
        <v>719</v>
      </c>
      <c r="F44" s="254"/>
    </row>
    <row r="45" spans="2:21" ht="82.5">
      <c r="B45" s="250" t="s">
        <v>14</v>
      </c>
      <c r="C45" s="251" t="s">
        <v>717</v>
      </c>
      <c r="D45" s="252" t="s">
        <v>702</v>
      </c>
      <c r="E45" s="255" t="s">
        <v>720</v>
      </c>
      <c r="F45" s="254"/>
    </row>
    <row r="46" spans="2:21" ht="16.5">
      <c r="B46" s="250" t="s">
        <v>15</v>
      </c>
      <c r="C46" s="252" t="s">
        <v>695</v>
      </c>
      <c r="D46" s="252" t="s">
        <v>696</v>
      </c>
      <c r="E46" s="255"/>
      <c r="F46" s="254"/>
    </row>
    <row r="47" spans="2:21" ht="16.5">
      <c r="B47" s="250" t="s">
        <v>16</v>
      </c>
      <c r="C47" s="252" t="s">
        <v>697</v>
      </c>
      <c r="D47" s="252" t="s">
        <v>698</v>
      </c>
      <c r="E47" s="255" t="s">
        <v>721</v>
      </c>
      <c r="F47" s="254"/>
    </row>
    <row r="48" spans="2:21" ht="66">
      <c r="B48" s="250" t="s">
        <v>17</v>
      </c>
      <c r="C48" s="252" t="s">
        <v>697</v>
      </c>
      <c r="D48" s="252" t="s">
        <v>698</v>
      </c>
      <c r="E48" s="255" t="s">
        <v>722</v>
      </c>
      <c r="F48" s="254"/>
    </row>
    <row r="49" spans="2:6" ht="82.5">
      <c r="B49" s="250" t="s">
        <v>18</v>
      </c>
      <c r="C49" s="252" t="s">
        <v>699</v>
      </c>
      <c r="D49" s="252" t="s">
        <v>703</v>
      </c>
      <c r="E49" s="255" t="s">
        <v>723</v>
      </c>
      <c r="F49" s="254"/>
    </row>
    <row r="50" spans="2:6" ht="99">
      <c r="B50" s="250" t="s">
        <v>19</v>
      </c>
      <c r="C50" s="252" t="s">
        <v>699</v>
      </c>
      <c r="D50" s="252" t="s">
        <v>703</v>
      </c>
      <c r="E50" s="255" t="s">
        <v>724</v>
      </c>
      <c r="F50" s="253"/>
    </row>
    <row r="51" spans="2:6" ht="132">
      <c r="B51" s="250" t="s">
        <v>20</v>
      </c>
      <c r="C51" s="252" t="s">
        <v>699</v>
      </c>
      <c r="D51" s="252" t="s">
        <v>703</v>
      </c>
      <c r="E51" s="255" t="s">
        <v>725</v>
      </c>
      <c r="F51" s="253"/>
    </row>
    <row r="52" spans="2:6" ht="66">
      <c r="B52" s="250" t="s">
        <v>21</v>
      </c>
      <c r="C52" s="252" t="s">
        <v>699</v>
      </c>
      <c r="D52" s="252" t="s">
        <v>705</v>
      </c>
      <c r="E52" s="278" t="s">
        <v>726</v>
      </c>
      <c r="F52" s="253"/>
    </row>
    <row r="53" spans="2:6" ht="66">
      <c r="B53" s="250" t="s">
        <v>22</v>
      </c>
      <c r="C53" s="252" t="s">
        <v>699</v>
      </c>
      <c r="D53" s="252" t="s">
        <v>705</v>
      </c>
      <c r="E53" s="255" t="s">
        <v>727</v>
      </c>
      <c r="F53" s="253"/>
    </row>
    <row r="54" spans="2:6" ht="16.5">
      <c r="B54" s="250" t="s">
        <v>23</v>
      </c>
      <c r="C54" s="251" t="s">
        <v>717</v>
      </c>
      <c r="D54" s="252" t="s">
        <v>706</v>
      </c>
      <c r="E54" s="255"/>
      <c r="F54" s="253"/>
    </row>
    <row r="55" spans="2:6" ht="49.5">
      <c r="B55" s="250" t="s">
        <v>24</v>
      </c>
      <c r="C55" s="252" t="s">
        <v>693</v>
      </c>
      <c r="D55" s="255" t="s">
        <v>707</v>
      </c>
      <c r="E55" s="255"/>
      <c r="F55" s="252" t="s">
        <v>732</v>
      </c>
    </row>
    <row r="56" spans="2:6" ht="16.5">
      <c r="B56" s="250" t="s">
        <v>25</v>
      </c>
      <c r="C56" s="252" t="s">
        <v>700</v>
      </c>
      <c r="D56" s="252" t="s">
        <v>701</v>
      </c>
      <c r="E56" s="255"/>
      <c r="F56" s="252" t="s">
        <v>733</v>
      </c>
    </row>
    <row r="57" spans="2:6" ht="16.5">
      <c r="B57" s="250" t="s">
        <v>26</v>
      </c>
      <c r="C57" s="251" t="s">
        <v>717</v>
      </c>
      <c r="D57" s="252" t="s">
        <v>708</v>
      </c>
      <c r="E57" s="255"/>
      <c r="F57" s="253"/>
    </row>
    <row r="59" spans="2:6">
      <c r="B59" s="1" t="s">
        <v>607</v>
      </c>
    </row>
    <row r="60" spans="2:6">
      <c r="B60" s="249" t="s">
        <v>608</v>
      </c>
      <c r="C60" s="249" t="s">
        <v>575</v>
      </c>
      <c r="D60" s="249" t="s">
        <v>620</v>
      </c>
      <c r="E60" s="249" t="s">
        <v>619</v>
      </c>
    </row>
    <row r="61" spans="2:6" ht="16.5">
      <c r="B61" s="250" t="s">
        <v>609</v>
      </c>
      <c r="C61" s="250" t="s">
        <v>609</v>
      </c>
      <c r="D61" s="252"/>
      <c r="E61" s="252"/>
    </row>
    <row r="62" spans="2:6" ht="16.5">
      <c r="B62" s="250" t="s">
        <v>610</v>
      </c>
      <c r="C62" s="250" t="s">
        <v>610</v>
      </c>
      <c r="D62" s="252"/>
      <c r="E62" s="252"/>
    </row>
    <row r="63" spans="2:6" ht="16.5">
      <c r="B63" s="250" t="s">
        <v>611</v>
      </c>
      <c r="C63" s="250" t="s">
        <v>611</v>
      </c>
      <c r="D63" s="252"/>
      <c r="E63" s="252"/>
    </row>
    <row r="64" spans="2:6" ht="16.5">
      <c r="B64" s="250" t="s">
        <v>612</v>
      </c>
      <c r="C64" s="251" t="s">
        <v>728</v>
      </c>
      <c r="D64" s="252"/>
      <c r="E64" s="252" t="s">
        <v>734</v>
      </c>
    </row>
    <row r="65" spans="2:6" ht="16.5">
      <c r="B65" s="250" t="s">
        <v>617</v>
      </c>
      <c r="C65" s="251" t="s">
        <v>693</v>
      </c>
      <c r="D65" s="252"/>
      <c r="E65" s="252" t="s">
        <v>735</v>
      </c>
    </row>
    <row r="66" spans="2:6" ht="16.5">
      <c r="B66" s="250" t="s">
        <v>616</v>
      </c>
      <c r="C66" s="251" t="s">
        <v>729</v>
      </c>
      <c r="D66" s="252" t="s">
        <v>737</v>
      </c>
      <c r="E66" s="252"/>
    </row>
    <row r="67" spans="2:6" ht="16.5">
      <c r="B67" s="250" t="s">
        <v>613</v>
      </c>
      <c r="C67" s="251" t="s">
        <v>729</v>
      </c>
      <c r="D67" s="453" t="s">
        <v>736</v>
      </c>
      <c r="E67" s="252"/>
    </row>
    <row r="68" spans="2:6" ht="16.5">
      <c r="B68" s="250" t="s">
        <v>618</v>
      </c>
      <c r="C68" s="251" t="s">
        <v>729</v>
      </c>
      <c r="D68" s="454"/>
      <c r="E68" s="252"/>
    </row>
    <row r="69" spans="2:6" ht="16.5">
      <c r="B69" s="250" t="s">
        <v>614</v>
      </c>
      <c r="C69" s="251" t="s">
        <v>729</v>
      </c>
      <c r="D69" s="455"/>
      <c r="E69" s="252"/>
    </row>
    <row r="70" spans="2:6" ht="16.5">
      <c r="B70" s="250" t="s">
        <v>615</v>
      </c>
      <c r="C70" s="251" t="s">
        <v>693</v>
      </c>
      <c r="D70" s="252"/>
      <c r="E70" s="252"/>
    </row>
    <row r="71" spans="2:6">
      <c r="D71" s="23"/>
    </row>
    <row r="72" spans="2:6">
      <c r="B72" s="261" t="s">
        <v>606</v>
      </c>
      <c r="C72" s="262">
        <f>39656668.31*(10^6)</f>
        <v>39656668310000</v>
      </c>
      <c r="D72" s="259" t="s">
        <v>29</v>
      </c>
    </row>
    <row r="73" spans="2:6">
      <c r="B73" s="357"/>
      <c r="C73" s="169"/>
    </row>
    <row r="75" spans="2:6">
      <c r="B75" s="1" t="s">
        <v>692</v>
      </c>
    </row>
    <row r="76" spans="2:6">
      <c r="B76" s="249" t="s">
        <v>415</v>
      </c>
      <c r="C76" s="249" t="s">
        <v>575</v>
      </c>
      <c r="D76" s="249" t="s">
        <v>576</v>
      </c>
      <c r="E76" s="249" t="s">
        <v>577</v>
      </c>
      <c r="F76" s="249" t="s">
        <v>620</v>
      </c>
    </row>
    <row r="77" spans="2:6" ht="16.5">
      <c r="B77" s="250" t="s">
        <v>2</v>
      </c>
      <c r="C77" s="251" t="s">
        <v>579</v>
      </c>
      <c r="D77" s="252" t="s">
        <v>581</v>
      </c>
      <c r="E77" s="255"/>
      <c r="F77" s="253"/>
    </row>
    <row r="78" spans="2:6" ht="16.5">
      <c r="B78" s="250" t="s">
        <v>3</v>
      </c>
      <c r="C78" s="252" t="s">
        <v>578</v>
      </c>
      <c r="D78" s="251" t="s">
        <v>580</v>
      </c>
      <c r="E78" s="312"/>
      <c r="F78" s="252" t="s">
        <v>621</v>
      </c>
    </row>
    <row r="79" spans="2:6" ht="16.5">
      <c r="B79" s="250" t="s">
        <v>4</v>
      </c>
      <c r="C79" s="252" t="s">
        <v>578</v>
      </c>
      <c r="D79" s="252" t="s">
        <v>599</v>
      </c>
      <c r="E79" s="255"/>
      <c r="F79" s="263"/>
    </row>
    <row r="80" spans="2:6" ht="16.5">
      <c r="B80" s="250" t="s">
        <v>5</v>
      </c>
      <c r="C80" s="251" t="s">
        <v>579</v>
      </c>
      <c r="D80" s="252" t="s">
        <v>582</v>
      </c>
      <c r="E80" s="255"/>
      <c r="F80" s="253"/>
    </row>
    <row r="81" spans="2:6" ht="16.5">
      <c r="B81" s="250" t="s">
        <v>6</v>
      </c>
      <c r="C81" s="251" t="s">
        <v>579</v>
      </c>
      <c r="D81" s="252" t="s">
        <v>583</v>
      </c>
      <c r="E81" s="255"/>
      <c r="F81" s="253"/>
    </row>
    <row r="82" spans="2:6" ht="16.5">
      <c r="B82" s="250" t="s">
        <v>7</v>
      </c>
      <c r="C82" s="251" t="s">
        <v>579</v>
      </c>
      <c r="D82" s="252" t="s">
        <v>584</v>
      </c>
      <c r="E82" s="255"/>
      <c r="F82" s="254"/>
    </row>
    <row r="83" spans="2:6" ht="16.5">
      <c r="B83" s="250" t="s">
        <v>8</v>
      </c>
      <c r="C83" s="251" t="s">
        <v>579</v>
      </c>
      <c r="D83" s="252" t="s">
        <v>585</v>
      </c>
      <c r="E83" s="255"/>
      <c r="F83" s="254"/>
    </row>
    <row r="84" spans="2:6" ht="16.5">
      <c r="B84" s="250" t="s">
        <v>9</v>
      </c>
      <c r="C84" s="251" t="s">
        <v>579</v>
      </c>
      <c r="D84" s="252" t="s">
        <v>586</v>
      </c>
      <c r="E84" s="255"/>
      <c r="F84" s="254"/>
    </row>
    <row r="85" spans="2:6" ht="33">
      <c r="B85" s="250" t="s">
        <v>10</v>
      </c>
      <c r="C85" s="252" t="s">
        <v>578</v>
      </c>
      <c r="D85" s="255" t="s">
        <v>596</v>
      </c>
      <c r="E85" s="255"/>
      <c r="F85" s="252" t="s">
        <v>622</v>
      </c>
    </row>
    <row r="86" spans="2:6" ht="66">
      <c r="B86" s="250" t="s">
        <v>11</v>
      </c>
      <c r="C86" s="252" t="s">
        <v>600</v>
      </c>
      <c r="D86" s="252" t="s">
        <v>587</v>
      </c>
      <c r="E86" s="255" t="s">
        <v>636</v>
      </c>
      <c r="F86" s="254"/>
    </row>
    <row r="87" spans="2:6" ht="33">
      <c r="B87" s="250" t="s">
        <v>12</v>
      </c>
      <c r="C87" s="252" t="s">
        <v>600</v>
      </c>
      <c r="D87" s="252" t="s">
        <v>587</v>
      </c>
      <c r="E87" s="255" t="s">
        <v>635</v>
      </c>
      <c r="F87" s="254"/>
    </row>
    <row r="88" spans="2:6" ht="16.5">
      <c r="B88" s="250" t="s">
        <v>13</v>
      </c>
      <c r="C88" s="251" t="s">
        <v>579</v>
      </c>
      <c r="D88" s="252" t="s">
        <v>588</v>
      </c>
      <c r="E88" s="255" t="s">
        <v>646</v>
      </c>
      <c r="F88" s="254"/>
    </row>
    <row r="89" spans="2:6" ht="33">
      <c r="B89" s="250" t="s">
        <v>14</v>
      </c>
      <c r="C89" s="251" t="s">
        <v>579</v>
      </c>
      <c r="D89" s="252" t="s">
        <v>588</v>
      </c>
      <c r="E89" s="255" t="s">
        <v>647</v>
      </c>
      <c r="F89" s="254"/>
    </row>
    <row r="90" spans="2:6" ht="16.5">
      <c r="B90" s="250" t="s">
        <v>15</v>
      </c>
      <c r="C90" s="252" t="s">
        <v>604</v>
      </c>
      <c r="D90" s="252" t="s">
        <v>589</v>
      </c>
      <c r="E90" s="255"/>
      <c r="F90" s="254"/>
    </row>
    <row r="91" spans="2:6" ht="16.5">
      <c r="B91" s="250" t="s">
        <v>16</v>
      </c>
      <c r="C91" s="252" t="s">
        <v>601</v>
      </c>
      <c r="D91" s="252" t="s">
        <v>590</v>
      </c>
      <c r="E91" s="255" t="s">
        <v>637</v>
      </c>
      <c r="F91" s="254"/>
    </row>
    <row r="92" spans="2:6" ht="33">
      <c r="B92" s="250" t="s">
        <v>17</v>
      </c>
      <c r="C92" s="252" t="s">
        <v>601</v>
      </c>
      <c r="D92" s="252" t="s">
        <v>590</v>
      </c>
      <c r="E92" s="255" t="s">
        <v>638</v>
      </c>
      <c r="F92" s="254"/>
    </row>
    <row r="93" spans="2:6" ht="33">
      <c r="B93" s="250" t="s">
        <v>18</v>
      </c>
      <c r="C93" s="252" t="s">
        <v>602</v>
      </c>
      <c r="D93" s="252" t="s">
        <v>591</v>
      </c>
      <c r="E93" s="255" t="s">
        <v>639</v>
      </c>
      <c r="F93" s="254"/>
    </row>
    <row r="94" spans="2:6" ht="49.5">
      <c r="B94" s="250" t="s">
        <v>19</v>
      </c>
      <c r="C94" s="252" t="s">
        <v>602</v>
      </c>
      <c r="D94" s="252" t="s">
        <v>591</v>
      </c>
      <c r="E94" s="255" t="s">
        <v>641</v>
      </c>
      <c r="F94" s="253"/>
    </row>
    <row r="95" spans="2:6" ht="66">
      <c r="B95" s="250" t="s">
        <v>20</v>
      </c>
      <c r="C95" s="252" t="s">
        <v>602</v>
      </c>
      <c r="D95" s="252" t="s">
        <v>591</v>
      </c>
      <c r="E95" s="255" t="s">
        <v>640</v>
      </c>
      <c r="F95" s="253"/>
    </row>
    <row r="96" spans="2:6" ht="33">
      <c r="B96" s="250" t="s">
        <v>21</v>
      </c>
      <c r="C96" s="252" t="s">
        <v>602</v>
      </c>
      <c r="D96" s="252" t="s">
        <v>592</v>
      </c>
      <c r="E96" s="278" t="s">
        <v>642</v>
      </c>
      <c r="F96" s="253"/>
    </row>
    <row r="97" spans="1:6" ht="33">
      <c r="B97" s="250" t="s">
        <v>22</v>
      </c>
      <c r="C97" s="252" t="s">
        <v>602</v>
      </c>
      <c r="D97" s="252" t="s">
        <v>592</v>
      </c>
      <c r="E97" s="255" t="s">
        <v>643</v>
      </c>
      <c r="F97" s="253"/>
    </row>
    <row r="98" spans="1:6" ht="16.5">
      <c r="B98" s="250" t="s">
        <v>23</v>
      </c>
      <c r="C98" s="251" t="s">
        <v>579</v>
      </c>
      <c r="D98" s="252" t="s">
        <v>593</v>
      </c>
      <c r="E98" s="255"/>
      <c r="F98" s="253"/>
    </row>
    <row r="99" spans="1:6" ht="33">
      <c r="B99" s="250" t="s">
        <v>24</v>
      </c>
      <c r="C99" s="252" t="s">
        <v>578</v>
      </c>
      <c r="D99" s="255" t="s">
        <v>597</v>
      </c>
      <c r="E99" s="255"/>
      <c r="F99" s="252" t="s">
        <v>623</v>
      </c>
    </row>
    <row r="100" spans="1:6" ht="16.5">
      <c r="B100" s="250" t="s">
        <v>25</v>
      </c>
      <c r="C100" s="252" t="s">
        <v>603</v>
      </c>
      <c r="D100" s="252" t="s">
        <v>595</v>
      </c>
      <c r="E100" s="255"/>
      <c r="F100" s="252" t="s">
        <v>684</v>
      </c>
    </row>
    <row r="101" spans="1:6" ht="16.5">
      <c r="B101" s="250" t="s">
        <v>26</v>
      </c>
      <c r="C101" s="251" t="s">
        <v>579</v>
      </c>
      <c r="D101" s="252" t="s">
        <v>594</v>
      </c>
      <c r="E101" s="255"/>
      <c r="F101" s="253"/>
    </row>
    <row r="102" spans="1:6" ht="17.100000000000001" customHeight="1"/>
    <row r="103" spans="1:6">
      <c r="A103" s="1" t="s">
        <v>813</v>
      </c>
    </row>
    <row r="104" spans="1:6">
      <c r="A104" t="s">
        <v>814</v>
      </c>
    </row>
    <row r="105" spans="1:6">
      <c r="A105" t="s">
        <v>815</v>
      </c>
    </row>
    <row r="106" spans="1:6">
      <c r="A106" t="s">
        <v>816</v>
      </c>
    </row>
  </sheetData>
  <mergeCells count="1">
    <mergeCell ref="D67:D69"/>
  </mergeCells>
  <phoneticPr fontId="34" type="noConversion"/>
  <hyperlinks>
    <hyperlink ref="B13" r:id="rId1" xr:uid="{18408D58-FD73-49D0-9BE6-AA9D6826B505}"/>
    <hyperlink ref="B18" r:id="rId2" xr:uid="{717372BC-744E-4FB7-B54D-67E3B2DD82BA}"/>
    <hyperlink ref="B7" r:id="rId3" xr:uid="{8C7D9AA0-3A7F-4541-A99F-B53AD6054F4D}"/>
    <hyperlink ref="B29" r:id="rId4" xr:uid="{8B797CED-EB87-4287-950E-2DC675CB863E}"/>
  </hyperlinks>
  <pageMargins left="0.7" right="0.7" top="0.75" bottom="0.75" header="0.3" footer="0.3"/>
  <pageSetup orientation="portrait" horizontalDpi="1200" verticalDpi="1200"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7B7C3-3765-471F-83BA-73EC17A3BF97}">
  <dimension ref="A1:L95"/>
  <sheetViews>
    <sheetView workbookViewId="0">
      <selection activeCell="B5" sqref="B5"/>
    </sheetView>
  </sheetViews>
  <sheetFormatPr defaultColWidth="9.140625" defaultRowHeight="15"/>
  <cols>
    <col min="1" max="1" width="20.5703125" style="264" customWidth="1"/>
    <col min="2" max="3" width="6.140625" style="264" customWidth="1"/>
    <col min="4" max="4" width="6.140625" style="264" customWidth="1" collapsed="1"/>
    <col min="5" max="7" width="6.140625" style="264" customWidth="1"/>
    <col min="8" max="9" width="5.5703125" style="264" customWidth="1"/>
    <col min="10" max="10" width="0.5703125" style="265" customWidth="1"/>
    <col min="11" max="12" width="5.5703125" style="264" customWidth="1"/>
    <col min="13" max="16384" width="9.140625" style="264"/>
  </cols>
  <sheetData>
    <row r="1" spans="1:12" ht="30" customHeight="1">
      <c r="A1" s="456" t="s">
        <v>119</v>
      </c>
      <c r="B1" s="457"/>
      <c r="C1" s="457"/>
      <c r="D1" s="457"/>
      <c r="E1" s="457"/>
      <c r="F1" s="457"/>
      <c r="G1" s="457"/>
      <c r="H1" s="457"/>
      <c r="I1" s="457"/>
      <c r="J1" s="457"/>
      <c r="K1" s="457"/>
      <c r="L1" s="457"/>
    </row>
    <row r="2" spans="1:12">
      <c r="A2" s="458" t="s">
        <v>51</v>
      </c>
      <c r="B2" s="458"/>
      <c r="C2" s="458"/>
      <c r="D2" s="458"/>
      <c r="E2" s="458"/>
      <c r="F2" s="458"/>
      <c r="G2" s="458"/>
      <c r="H2" s="458"/>
      <c r="I2" s="458"/>
      <c r="J2" s="458"/>
      <c r="K2" s="458"/>
      <c r="L2" s="458"/>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37" t="s">
        <v>120</v>
      </c>
      <c r="B5" s="38">
        <v>84.236999999999995</v>
      </c>
      <c r="C5" s="38">
        <v>145.02000000000001</v>
      </c>
      <c r="D5" s="39">
        <v>165.53299999999999</v>
      </c>
      <c r="E5" s="39">
        <v>174.054</v>
      </c>
      <c r="F5" s="39">
        <v>178.96</v>
      </c>
      <c r="G5" s="39">
        <v>182.27799999999999</v>
      </c>
      <c r="H5" s="63">
        <v>99.990000000000009</v>
      </c>
      <c r="I5" s="63">
        <v>100.00999999999999</v>
      </c>
      <c r="J5" s="82"/>
      <c r="K5" s="65">
        <v>3.06</v>
      </c>
      <c r="L5" s="65">
        <v>1.04</v>
      </c>
    </row>
    <row r="6" spans="1:12" ht="13.5" customHeight="1">
      <c r="A6" s="42" t="s">
        <v>36</v>
      </c>
      <c r="B6" s="83">
        <v>19.125</v>
      </c>
      <c r="C6" s="83">
        <v>31.992000000000001</v>
      </c>
      <c r="D6" s="45">
        <v>37.764000000000003</v>
      </c>
      <c r="E6" s="45">
        <v>39.494</v>
      </c>
      <c r="F6" s="45">
        <v>39.628999999999998</v>
      </c>
      <c r="G6" s="45">
        <v>38.875</v>
      </c>
      <c r="H6" s="45">
        <v>22.06</v>
      </c>
      <c r="I6" s="45">
        <v>21.33</v>
      </c>
      <c r="J6" s="45"/>
      <c r="K6" s="47">
        <v>2.9</v>
      </c>
      <c r="L6" s="47">
        <v>0.89</v>
      </c>
    </row>
    <row r="7" spans="1:12" ht="13.5" customHeight="1">
      <c r="A7" s="42" t="s">
        <v>37</v>
      </c>
      <c r="B7" s="83">
        <v>48.521999999999998</v>
      </c>
      <c r="C7" s="83">
        <v>69.293999999999997</v>
      </c>
      <c r="D7" s="45">
        <v>76.963999999999999</v>
      </c>
      <c r="E7" s="45">
        <v>79.251000000000005</v>
      </c>
      <c r="F7" s="45">
        <v>80.3</v>
      </c>
      <c r="G7" s="45">
        <v>80.805999999999997</v>
      </c>
      <c r="H7" s="45">
        <v>47.78</v>
      </c>
      <c r="I7" s="45">
        <v>44.33</v>
      </c>
      <c r="J7" s="46"/>
      <c r="K7" s="47">
        <v>2</v>
      </c>
      <c r="L7" s="47">
        <v>0.7</v>
      </c>
    </row>
    <row r="8" spans="1:12" ht="13.5" customHeight="1">
      <c r="A8" s="42" t="s">
        <v>85</v>
      </c>
      <c r="B8" s="83">
        <v>3.3079999999999998</v>
      </c>
      <c r="C8" s="83">
        <v>9.9039999999999999</v>
      </c>
      <c r="D8" s="45">
        <v>11.444000000000001</v>
      </c>
      <c r="E8" s="45">
        <v>12.468</v>
      </c>
      <c r="F8" s="45">
        <v>13.208</v>
      </c>
      <c r="G8" s="45">
        <v>13.795999999999999</v>
      </c>
      <c r="H8" s="45">
        <v>6.83</v>
      </c>
      <c r="I8" s="45">
        <v>7.57</v>
      </c>
      <c r="J8" s="46"/>
      <c r="K8" s="47">
        <v>6.28</v>
      </c>
      <c r="L8" s="47">
        <v>1.52</v>
      </c>
    </row>
    <row r="9" spans="1:12" ht="13.5" customHeight="1">
      <c r="A9" s="42" t="s">
        <v>38</v>
      </c>
      <c r="B9" s="83">
        <v>11.374000000000001</v>
      </c>
      <c r="C9" s="83">
        <v>24.399000000000001</v>
      </c>
      <c r="D9" s="45">
        <v>27.742999999999999</v>
      </c>
      <c r="E9" s="45">
        <v>29.661999999999999</v>
      </c>
      <c r="F9" s="45">
        <v>31.248999999999999</v>
      </c>
      <c r="G9" s="45">
        <v>32.802999999999997</v>
      </c>
      <c r="H9" s="45">
        <v>16.82</v>
      </c>
      <c r="I9" s="45">
        <v>18</v>
      </c>
      <c r="J9" s="46"/>
      <c r="K9" s="47">
        <v>4.33</v>
      </c>
      <c r="L9" s="47">
        <v>1.35</v>
      </c>
    </row>
    <row r="10" spans="1:12" ht="13.5" customHeight="1">
      <c r="A10" s="42" t="s">
        <v>121</v>
      </c>
      <c r="B10" s="83">
        <v>0</v>
      </c>
      <c r="C10" s="83">
        <v>0</v>
      </c>
      <c r="D10" s="45">
        <v>0</v>
      </c>
      <c r="E10" s="45">
        <v>0</v>
      </c>
      <c r="F10" s="45">
        <v>0</v>
      </c>
      <c r="G10" s="45">
        <v>0</v>
      </c>
      <c r="H10" s="45">
        <v>0</v>
      </c>
      <c r="I10" s="45">
        <v>0</v>
      </c>
      <c r="J10" s="46"/>
      <c r="K10" s="47" t="s">
        <v>39</v>
      </c>
      <c r="L10" s="47" t="s">
        <v>39</v>
      </c>
    </row>
    <row r="11" spans="1:12" ht="13.5" customHeight="1">
      <c r="A11" s="42" t="s">
        <v>64</v>
      </c>
      <c r="B11" s="83">
        <v>1.9079999999999999</v>
      </c>
      <c r="C11" s="83">
        <v>9.4320000000000004</v>
      </c>
      <c r="D11" s="45">
        <v>11.618</v>
      </c>
      <c r="E11" s="45">
        <v>13.179</v>
      </c>
      <c r="F11" s="45">
        <v>14.574</v>
      </c>
      <c r="G11" s="45">
        <v>15.999000000000001</v>
      </c>
      <c r="H11" s="45">
        <v>6.5</v>
      </c>
      <c r="I11" s="45">
        <v>8.7799999999999994</v>
      </c>
      <c r="J11" s="46"/>
      <c r="K11" s="47">
        <v>9.2899999999999991</v>
      </c>
      <c r="L11" s="47">
        <v>2.4300000000000002</v>
      </c>
    </row>
    <row r="12" spans="1:12" s="265" customFormat="1" ht="3" customHeight="1">
      <c r="A12" s="84"/>
      <c r="B12" s="85"/>
      <c r="C12" s="85"/>
      <c r="D12" s="86"/>
      <c r="E12" s="86"/>
      <c r="F12" s="86"/>
      <c r="G12" s="86"/>
      <c r="H12" s="87"/>
      <c r="I12" s="87"/>
      <c r="J12" s="87"/>
      <c r="K12" s="87"/>
      <c r="L12" s="87"/>
    </row>
    <row r="13" spans="1:12" ht="13.5" customHeight="1">
      <c r="A13" s="37" t="s">
        <v>122</v>
      </c>
      <c r="B13" s="38">
        <v>30.945</v>
      </c>
      <c r="C13" s="38">
        <v>42.96</v>
      </c>
      <c r="D13" s="39">
        <v>45.814</v>
      </c>
      <c r="E13" s="39">
        <v>46.411999999999999</v>
      </c>
      <c r="F13" s="39">
        <v>45.834000000000003</v>
      </c>
      <c r="G13" s="39">
        <v>44.567999999999998</v>
      </c>
      <c r="H13" s="63">
        <v>99.990000000000009</v>
      </c>
      <c r="I13" s="63">
        <v>100</v>
      </c>
      <c r="J13" s="82"/>
      <c r="K13" s="65">
        <v>1.84</v>
      </c>
      <c r="L13" s="65">
        <v>0.17</v>
      </c>
    </row>
    <row r="14" spans="1:12" ht="13.5" customHeight="1">
      <c r="A14" s="42" t="s">
        <v>36</v>
      </c>
      <c r="B14" s="83">
        <v>0</v>
      </c>
      <c r="C14" s="83">
        <v>0</v>
      </c>
      <c r="D14" s="45">
        <v>0</v>
      </c>
      <c r="E14" s="45">
        <v>0</v>
      </c>
      <c r="F14" s="45">
        <v>0</v>
      </c>
      <c r="G14" s="45">
        <v>0</v>
      </c>
      <c r="H14" s="45">
        <v>0</v>
      </c>
      <c r="I14" s="45">
        <v>0</v>
      </c>
      <c r="J14" s="46"/>
      <c r="K14" s="47" t="s">
        <v>39</v>
      </c>
      <c r="L14" s="47" t="s">
        <v>39</v>
      </c>
    </row>
    <row r="15" spans="1:12" ht="13.5" customHeight="1">
      <c r="A15" s="42" t="s">
        <v>37</v>
      </c>
      <c r="B15" s="83">
        <v>30.77</v>
      </c>
      <c r="C15" s="83">
        <v>40.781999999999996</v>
      </c>
      <c r="D15" s="45">
        <v>43.353999999999999</v>
      </c>
      <c r="E15" s="45">
        <v>43.738999999999997</v>
      </c>
      <c r="F15" s="45">
        <v>43.018000000000001</v>
      </c>
      <c r="G15" s="45">
        <v>41.668999999999997</v>
      </c>
      <c r="H15" s="45">
        <v>94.93</v>
      </c>
      <c r="I15" s="45">
        <v>93.5</v>
      </c>
      <c r="J15" s="46"/>
      <c r="K15" s="47">
        <v>1.58</v>
      </c>
      <c r="L15" s="47">
        <v>0.1</v>
      </c>
    </row>
    <row r="16" spans="1:12" ht="13.5" customHeight="1">
      <c r="A16" s="42" t="s">
        <v>85</v>
      </c>
      <c r="B16" s="83">
        <v>0</v>
      </c>
      <c r="C16" s="83">
        <v>1.2390000000000001</v>
      </c>
      <c r="D16" s="45">
        <v>1.452</v>
      </c>
      <c r="E16" s="45">
        <v>1.526</v>
      </c>
      <c r="F16" s="45">
        <v>1.4370000000000001</v>
      </c>
      <c r="G16" s="45">
        <v>1.3149999999999999</v>
      </c>
      <c r="H16" s="45">
        <v>2.88</v>
      </c>
      <c r="I16" s="45">
        <v>2.95</v>
      </c>
      <c r="J16" s="46"/>
      <c r="K16" s="47" t="s">
        <v>39</v>
      </c>
      <c r="L16" s="47">
        <v>0.27</v>
      </c>
    </row>
    <row r="17" spans="1:12" ht="13.5" customHeight="1">
      <c r="A17" s="42" t="s">
        <v>38</v>
      </c>
      <c r="B17" s="83">
        <v>0.17499999999999999</v>
      </c>
      <c r="C17" s="83">
        <v>0.255</v>
      </c>
      <c r="D17" s="45">
        <v>0.36399999999999999</v>
      </c>
      <c r="E17" s="45">
        <v>0.52200000000000002</v>
      </c>
      <c r="F17" s="45">
        <v>0.78400000000000003</v>
      </c>
      <c r="G17" s="45">
        <v>1.018</v>
      </c>
      <c r="H17" s="45">
        <v>0.59</v>
      </c>
      <c r="I17" s="45">
        <v>2.2799999999999998</v>
      </c>
      <c r="J17" s="46"/>
      <c r="K17" s="47">
        <v>2.11</v>
      </c>
      <c r="L17" s="47">
        <v>6.49</v>
      </c>
    </row>
    <row r="18" spans="1:12" ht="13.5" customHeight="1">
      <c r="A18" s="42" t="s">
        <v>121</v>
      </c>
      <c r="B18" s="83">
        <v>0</v>
      </c>
      <c r="C18" s="83">
        <v>0</v>
      </c>
      <c r="D18" s="45">
        <v>0</v>
      </c>
      <c r="E18" s="45">
        <v>0</v>
      </c>
      <c r="F18" s="45">
        <v>0</v>
      </c>
      <c r="G18" s="45">
        <v>0</v>
      </c>
      <c r="H18" s="45">
        <v>0</v>
      </c>
      <c r="I18" s="45">
        <v>0</v>
      </c>
      <c r="J18" s="46"/>
      <c r="K18" s="47" t="s">
        <v>39</v>
      </c>
      <c r="L18" s="47" t="s">
        <v>39</v>
      </c>
    </row>
    <row r="19" spans="1:12" ht="13.5" customHeight="1">
      <c r="A19" s="42" t="s">
        <v>64</v>
      </c>
      <c r="B19" s="83">
        <v>0</v>
      </c>
      <c r="C19" s="83">
        <v>0.68400000000000005</v>
      </c>
      <c r="D19" s="45">
        <v>0.64400000000000002</v>
      </c>
      <c r="E19" s="45">
        <v>0.625</v>
      </c>
      <c r="F19" s="45">
        <v>0.59499999999999997</v>
      </c>
      <c r="G19" s="45">
        <v>0.56599999999999995</v>
      </c>
      <c r="H19" s="45">
        <v>1.59</v>
      </c>
      <c r="I19" s="45">
        <v>1.27</v>
      </c>
      <c r="J19" s="46"/>
      <c r="K19" s="47" t="s">
        <v>39</v>
      </c>
      <c r="L19" s="47">
        <v>-0.86</v>
      </c>
    </row>
    <row r="20" spans="1:12" s="265" customFormat="1" ht="3" customHeight="1">
      <c r="A20" s="84"/>
      <c r="B20" s="85"/>
      <c r="C20" s="85"/>
      <c r="D20" s="86"/>
      <c r="E20" s="86"/>
      <c r="F20" s="86"/>
      <c r="G20" s="86"/>
      <c r="H20" s="87"/>
      <c r="I20" s="87"/>
      <c r="J20" s="87"/>
      <c r="K20" s="87"/>
      <c r="L20" s="87"/>
    </row>
    <row r="21" spans="1:12" ht="13.5" customHeight="1">
      <c r="A21" s="37" t="s">
        <v>123</v>
      </c>
      <c r="B21" s="38">
        <v>21.16</v>
      </c>
      <c r="C21" s="38">
        <v>23.187999999999999</v>
      </c>
      <c r="D21" s="39">
        <v>21.98</v>
      </c>
      <c r="E21" s="39">
        <v>21.879000000000001</v>
      </c>
      <c r="F21" s="39">
        <v>21.817</v>
      </c>
      <c r="G21" s="39">
        <v>21.684000000000001</v>
      </c>
      <c r="H21" s="63">
        <v>100.01</v>
      </c>
      <c r="I21" s="63">
        <v>100</v>
      </c>
      <c r="J21" s="82"/>
      <c r="K21" s="65">
        <v>0.51</v>
      </c>
      <c r="L21" s="65">
        <v>-0.3</v>
      </c>
    </row>
    <row r="22" spans="1:12" ht="13.5" customHeight="1">
      <c r="A22" s="42" t="s">
        <v>36</v>
      </c>
      <c r="B22" s="83">
        <v>0.53600000000000003</v>
      </c>
      <c r="C22" s="83">
        <v>0.318</v>
      </c>
      <c r="D22" s="45">
        <v>0.18</v>
      </c>
      <c r="E22" s="45">
        <v>0.114</v>
      </c>
      <c r="F22" s="45">
        <v>7.0000000000000007E-2</v>
      </c>
      <c r="G22" s="45">
        <v>4.2999999999999997E-2</v>
      </c>
      <c r="H22" s="45">
        <v>1.37</v>
      </c>
      <c r="I22" s="45">
        <v>0.2</v>
      </c>
      <c r="J22" s="46"/>
      <c r="K22" s="47">
        <v>-2.86</v>
      </c>
      <c r="L22" s="47">
        <v>-8.7200000000000006</v>
      </c>
    </row>
    <row r="23" spans="1:12" ht="13.5" customHeight="1">
      <c r="A23" s="42" t="s">
        <v>37</v>
      </c>
      <c r="B23" s="83">
        <v>8.8810000000000002</v>
      </c>
      <c r="C23" s="83">
        <v>3.3660000000000001</v>
      </c>
      <c r="D23" s="45">
        <v>2.2370000000000001</v>
      </c>
      <c r="E23" s="45">
        <v>1.6990000000000001</v>
      </c>
      <c r="F23" s="45">
        <v>1.31</v>
      </c>
      <c r="G23" s="45">
        <v>1.016</v>
      </c>
      <c r="H23" s="45">
        <v>14.52</v>
      </c>
      <c r="I23" s="45">
        <v>4.68</v>
      </c>
      <c r="J23" s="46"/>
      <c r="K23" s="47">
        <v>-5.25</v>
      </c>
      <c r="L23" s="47">
        <v>-5.3</v>
      </c>
    </row>
    <row r="24" spans="1:12" ht="13.5" customHeight="1">
      <c r="A24" s="42" t="s">
        <v>85</v>
      </c>
      <c r="B24" s="83">
        <v>7.3529999999999998</v>
      </c>
      <c r="C24" s="83">
        <v>10.9</v>
      </c>
      <c r="D24" s="45">
        <v>10.433</v>
      </c>
      <c r="E24" s="45">
        <v>10.444000000000001</v>
      </c>
      <c r="F24" s="45">
        <v>10.455</v>
      </c>
      <c r="G24" s="45">
        <v>10.427</v>
      </c>
      <c r="H24" s="45">
        <v>47.01</v>
      </c>
      <c r="I24" s="45">
        <v>48.09</v>
      </c>
      <c r="J24" s="46"/>
      <c r="K24" s="47">
        <v>2.21</v>
      </c>
      <c r="L24" s="47">
        <v>-0.2</v>
      </c>
    </row>
    <row r="25" spans="1:12" ht="13.5" customHeight="1">
      <c r="A25" s="42" t="s">
        <v>38</v>
      </c>
      <c r="B25" s="83">
        <v>3.1909999999999998</v>
      </c>
      <c r="C25" s="83">
        <v>6.0789999999999997</v>
      </c>
      <c r="D25" s="45">
        <v>6.5549999999999997</v>
      </c>
      <c r="E25" s="45">
        <v>6.8129999999999997</v>
      </c>
      <c r="F25" s="45">
        <v>6.9930000000000003</v>
      </c>
      <c r="G25" s="45">
        <v>7.0960000000000001</v>
      </c>
      <c r="H25" s="45">
        <v>26.22</v>
      </c>
      <c r="I25" s="45">
        <v>32.72</v>
      </c>
      <c r="J25" s="46"/>
      <c r="K25" s="47">
        <v>3.65</v>
      </c>
      <c r="L25" s="47">
        <v>0.71</v>
      </c>
    </row>
    <row r="26" spans="1:12" ht="13.5" customHeight="1">
      <c r="A26" s="42" t="s">
        <v>121</v>
      </c>
      <c r="B26" s="83">
        <v>1.0840000000000001</v>
      </c>
      <c r="C26" s="83">
        <v>2.2490000000000001</v>
      </c>
      <c r="D26" s="45">
        <v>2.0870000000000002</v>
      </c>
      <c r="E26" s="45">
        <v>2.173</v>
      </c>
      <c r="F26" s="45">
        <v>2.2370000000000001</v>
      </c>
      <c r="G26" s="45">
        <v>2.2759999999999998</v>
      </c>
      <c r="H26" s="45">
        <v>9.6999999999999993</v>
      </c>
      <c r="I26" s="45">
        <v>10.5</v>
      </c>
      <c r="J26" s="46"/>
      <c r="K26" s="47">
        <v>4.1399999999999997</v>
      </c>
      <c r="L26" s="47">
        <v>0.05</v>
      </c>
    </row>
    <row r="27" spans="1:12" ht="13.5" customHeight="1">
      <c r="A27" s="42" t="s">
        <v>64</v>
      </c>
      <c r="B27" s="83">
        <v>0.115</v>
      </c>
      <c r="C27" s="83">
        <v>0.27500000000000002</v>
      </c>
      <c r="D27" s="45">
        <v>0.48799999999999999</v>
      </c>
      <c r="E27" s="45">
        <v>0.63700000000000001</v>
      </c>
      <c r="F27" s="45">
        <v>0.753</v>
      </c>
      <c r="G27" s="45">
        <v>0.82599999999999996</v>
      </c>
      <c r="H27" s="45">
        <v>1.19</v>
      </c>
      <c r="I27" s="45">
        <v>3.81</v>
      </c>
      <c r="J27" s="46"/>
      <c r="K27" s="47">
        <v>4.96</v>
      </c>
      <c r="L27" s="47">
        <v>5.12</v>
      </c>
    </row>
    <row r="28" spans="1:12" s="265" customFormat="1" ht="3" customHeight="1">
      <c r="A28" s="84"/>
      <c r="B28" s="85"/>
      <c r="C28" s="85"/>
      <c r="D28" s="86"/>
      <c r="E28" s="86"/>
      <c r="F28" s="86"/>
      <c r="G28" s="86"/>
      <c r="H28" s="87"/>
      <c r="I28" s="87"/>
      <c r="J28" s="87"/>
      <c r="K28" s="87"/>
      <c r="L28" s="87"/>
    </row>
    <row r="29" spans="1:12" ht="13.5" customHeight="1">
      <c r="A29" s="37" t="s">
        <v>124</v>
      </c>
      <c r="B29" s="38">
        <v>13.616</v>
      </c>
      <c r="C29" s="38">
        <v>25.498000000000001</v>
      </c>
      <c r="D29" s="39">
        <v>28.228000000000002</v>
      </c>
      <c r="E29" s="39">
        <v>30.004000000000001</v>
      </c>
      <c r="F29" s="39">
        <v>31.234999999999999</v>
      </c>
      <c r="G29" s="39">
        <v>32.037999999999997</v>
      </c>
      <c r="H29" s="63">
        <v>100.00000000000001</v>
      </c>
      <c r="I29" s="63">
        <v>99.990000000000009</v>
      </c>
      <c r="J29" s="82"/>
      <c r="K29" s="65">
        <v>3.55</v>
      </c>
      <c r="L29" s="65">
        <v>1.04</v>
      </c>
    </row>
    <row r="30" spans="1:12" ht="13.5" customHeight="1">
      <c r="A30" s="42" t="s">
        <v>36</v>
      </c>
      <c r="B30" s="83">
        <v>0</v>
      </c>
      <c r="C30" s="83">
        <v>0.113</v>
      </c>
      <c r="D30" s="45">
        <v>0.104</v>
      </c>
      <c r="E30" s="45">
        <v>9.9000000000000005E-2</v>
      </c>
      <c r="F30" s="45">
        <v>9.4E-2</v>
      </c>
      <c r="G30" s="45">
        <v>0.09</v>
      </c>
      <c r="H30" s="45">
        <v>0.44</v>
      </c>
      <c r="I30" s="45">
        <v>0.28000000000000003</v>
      </c>
      <c r="J30" s="46"/>
      <c r="K30" s="47" t="s">
        <v>39</v>
      </c>
      <c r="L30" s="47">
        <v>-1.05</v>
      </c>
    </row>
    <row r="31" spans="1:12" ht="13.5" customHeight="1">
      <c r="A31" s="42" t="s">
        <v>37</v>
      </c>
      <c r="B31" s="83">
        <v>5.6669999999999998</v>
      </c>
      <c r="C31" s="83">
        <v>3.3879999999999999</v>
      </c>
      <c r="D31" s="45">
        <v>2.302</v>
      </c>
      <c r="E31" s="45">
        <v>1.986</v>
      </c>
      <c r="F31" s="45">
        <v>1.704</v>
      </c>
      <c r="G31" s="45">
        <v>1.4950000000000001</v>
      </c>
      <c r="H31" s="45">
        <v>13.29</v>
      </c>
      <c r="I31" s="45">
        <v>4.66</v>
      </c>
      <c r="J31" s="46"/>
      <c r="K31" s="47">
        <v>-2.82</v>
      </c>
      <c r="L31" s="47">
        <v>-3.65</v>
      </c>
    </row>
    <row r="32" spans="1:12" ht="13.5" customHeight="1">
      <c r="A32" s="42" t="s">
        <v>85</v>
      </c>
      <c r="B32" s="83">
        <v>1.9</v>
      </c>
      <c r="C32" s="83">
        <v>3.8220000000000001</v>
      </c>
      <c r="D32" s="45">
        <v>5.2060000000000004</v>
      </c>
      <c r="E32" s="45">
        <v>5.6520000000000001</v>
      </c>
      <c r="F32" s="45">
        <v>6.0049999999999999</v>
      </c>
      <c r="G32" s="45">
        <v>6.2549999999999999</v>
      </c>
      <c r="H32" s="45">
        <v>14.99</v>
      </c>
      <c r="I32" s="45">
        <v>19.52</v>
      </c>
      <c r="J32" s="46"/>
      <c r="K32" s="47">
        <v>3.96</v>
      </c>
      <c r="L32" s="47">
        <v>2.2599999999999998</v>
      </c>
    </row>
    <row r="33" spans="1:12" ht="13.5" customHeight="1">
      <c r="A33" s="42" t="s">
        <v>38</v>
      </c>
      <c r="B33" s="83">
        <v>5.86</v>
      </c>
      <c r="C33" s="83">
        <v>14.516</v>
      </c>
      <c r="D33" s="45">
        <v>16.369</v>
      </c>
      <c r="E33" s="45">
        <v>17.687999999999999</v>
      </c>
      <c r="F33" s="45">
        <v>18.648</v>
      </c>
      <c r="G33" s="45">
        <v>19.315000000000001</v>
      </c>
      <c r="H33" s="45">
        <v>56.93</v>
      </c>
      <c r="I33" s="45">
        <v>60.29</v>
      </c>
      <c r="J33" s="46"/>
      <c r="K33" s="47">
        <v>5.17</v>
      </c>
      <c r="L33" s="47">
        <v>1.31</v>
      </c>
    </row>
    <row r="34" spans="1:12" ht="13.5" customHeight="1">
      <c r="A34" s="42" t="s">
        <v>121</v>
      </c>
      <c r="B34" s="83">
        <v>8.3000000000000004E-2</v>
      </c>
      <c r="C34" s="83">
        <v>0.38600000000000001</v>
      </c>
      <c r="D34" s="45">
        <v>0.45100000000000001</v>
      </c>
      <c r="E34" s="45">
        <v>0.504</v>
      </c>
      <c r="F34" s="45">
        <v>0.52600000000000002</v>
      </c>
      <c r="G34" s="45">
        <v>0.53</v>
      </c>
      <c r="H34" s="45">
        <v>1.51</v>
      </c>
      <c r="I34" s="45">
        <v>1.65</v>
      </c>
      <c r="J34" s="46"/>
      <c r="K34" s="47">
        <v>8.8800000000000008</v>
      </c>
      <c r="L34" s="47">
        <v>1.45</v>
      </c>
    </row>
    <row r="35" spans="1:12" ht="13.5" customHeight="1">
      <c r="A35" s="42" t="s">
        <v>64</v>
      </c>
      <c r="B35" s="83">
        <v>0.107</v>
      </c>
      <c r="C35" s="83">
        <v>3.274</v>
      </c>
      <c r="D35" s="45">
        <v>3.7959999999999998</v>
      </c>
      <c r="E35" s="45">
        <v>4.0739999999999998</v>
      </c>
      <c r="F35" s="45">
        <v>4.2590000000000003</v>
      </c>
      <c r="G35" s="45">
        <v>4.3540000000000001</v>
      </c>
      <c r="H35" s="45">
        <v>12.84</v>
      </c>
      <c r="I35" s="45">
        <v>13.59</v>
      </c>
      <c r="J35" s="46"/>
      <c r="K35" s="47">
        <v>20.93</v>
      </c>
      <c r="L35" s="47">
        <v>1.3</v>
      </c>
    </row>
    <row r="36" spans="1:12">
      <c r="H36" s="266"/>
      <c r="I36" s="266"/>
      <c r="J36" s="267"/>
      <c r="K36" s="266"/>
      <c r="L36" s="266"/>
    </row>
    <row r="37" spans="1:12">
      <c r="H37" s="266"/>
      <c r="I37" s="266"/>
      <c r="J37" s="267"/>
      <c r="K37" s="266"/>
      <c r="L37" s="266"/>
    </row>
    <row r="38" spans="1:12">
      <c r="H38" s="266"/>
      <c r="I38" s="266"/>
      <c r="J38" s="267"/>
      <c r="K38" s="266"/>
      <c r="L38" s="266"/>
    </row>
    <row r="39" spans="1:12">
      <c r="H39" s="266"/>
      <c r="I39" s="266"/>
      <c r="J39" s="267"/>
      <c r="K39" s="266"/>
      <c r="L39" s="266"/>
    </row>
    <row r="40" spans="1:12">
      <c r="H40" s="266"/>
      <c r="I40" s="266"/>
      <c r="J40" s="267"/>
      <c r="K40" s="266"/>
      <c r="L40" s="266"/>
    </row>
    <row r="41" spans="1:12">
      <c r="H41" s="266"/>
      <c r="I41" s="266"/>
      <c r="J41" s="267"/>
      <c r="K41" s="266"/>
      <c r="L41" s="266"/>
    </row>
    <row r="42" spans="1:12">
      <c r="H42" s="266"/>
      <c r="I42" s="266"/>
      <c r="J42" s="267"/>
      <c r="K42" s="266"/>
      <c r="L42" s="266"/>
    </row>
    <row r="43" spans="1:12">
      <c r="H43" s="266"/>
      <c r="I43" s="266"/>
      <c r="J43" s="267"/>
      <c r="K43" s="266"/>
      <c r="L43" s="266"/>
    </row>
    <row r="44" spans="1:12">
      <c r="H44" s="266"/>
      <c r="I44" s="266"/>
      <c r="J44" s="267"/>
      <c r="K44" s="266"/>
      <c r="L44" s="266"/>
    </row>
    <row r="45" spans="1:12">
      <c r="H45" s="266"/>
      <c r="I45" s="266"/>
      <c r="J45" s="267"/>
      <c r="K45" s="266"/>
      <c r="L45" s="266"/>
    </row>
    <row r="46" spans="1:12">
      <c r="H46" s="266"/>
      <c r="I46" s="266"/>
      <c r="J46" s="267"/>
      <c r="K46" s="266"/>
      <c r="L46" s="266"/>
    </row>
    <row r="47" spans="1:12">
      <c r="H47" s="266"/>
      <c r="I47" s="266"/>
      <c r="J47" s="267"/>
      <c r="K47" s="266"/>
      <c r="L47" s="266"/>
    </row>
    <row r="48" spans="1:12">
      <c r="H48" s="266"/>
      <c r="I48" s="266"/>
      <c r="J48" s="267"/>
      <c r="K48" s="266"/>
      <c r="L48" s="266"/>
    </row>
    <row r="49" spans="8:12">
      <c r="H49" s="266"/>
      <c r="I49" s="266"/>
      <c r="J49" s="267"/>
      <c r="K49" s="266"/>
      <c r="L49" s="266"/>
    </row>
    <row r="50" spans="8:12">
      <c r="H50" s="266"/>
      <c r="I50" s="266"/>
      <c r="J50" s="267"/>
      <c r="K50" s="266"/>
      <c r="L50" s="266"/>
    </row>
    <row r="51" spans="8:12">
      <c r="H51" s="266"/>
      <c r="I51" s="266"/>
      <c r="J51" s="267"/>
      <c r="K51" s="266"/>
      <c r="L51" s="266"/>
    </row>
    <row r="52" spans="8:12">
      <c r="H52" s="266"/>
      <c r="I52" s="266"/>
      <c r="J52" s="267"/>
      <c r="K52" s="266"/>
      <c r="L52" s="266"/>
    </row>
    <row r="53" spans="8:12">
      <c r="H53" s="266"/>
      <c r="I53" s="266"/>
      <c r="J53" s="267"/>
      <c r="K53" s="266"/>
      <c r="L53" s="266"/>
    </row>
    <row r="54" spans="8:12">
      <c r="H54" s="266"/>
      <c r="I54" s="266"/>
      <c r="J54" s="267"/>
      <c r="K54" s="266"/>
      <c r="L54" s="266"/>
    </row>
    <row r="55" spans="8:12">
      <c r="H55" s="266"/>
      <c r="I55" s="266"/>
      <c r="J55" s="267"/>
      <c r="K55" s="266"/>
      <c r="L55" s="266"/>
    </row>
    <row r="56" spans="8:12">
      <c r="H56" s="266"/>
      <c r="I56" s="266"/>
      <c r="J56" s="267"/>
      <c r="K56" s="266"/>
      <c r="L56" s="266"/>
    </row>
    <row r="57" spans="8:12">
      <c r="H57" s="266"/>
      <c r="I57" s="266"/>
      <c r="J57" s="267"/>
      <c r="K57" s="266"/>
      <c r="L57" s="266"/>
    </row>
    <row r="58" spans="8:12">
      <c r="H58" s="266"/>
      <c r="I58" s="266"/>
      <c r="J58" s="267"/>
      <c r="K58" s="266"/>
      <c r="L58" s="266"/>
    </row>
    <row r="59" spans="8:12">
      <c r="H59" s="266"/>
      <c r="I59" s="266"/>
      <c r="J59" s="267"/>
      <c r="K59" s="266"/>
      <c r="L59" s="266"/>
    </row>
    <row r="60" spans="8:12">
      <c r="H60" s="266"/>
      <c r="I60" s="266"/>
      <c r="J60" s="267"/>
      <c r="K60" s="266"/>
      <c r="L60" s="266"/>
    </row>
    <row r="61" spans="8:12">
      <c r="H61" s="266"/>
      <c r="I61" s="266"/>
      <c r="J61" s="267"/>
      <c r="K61" s="266"/>
      <c r="L61" s="266"/>
    </row>
    <row r="62" spans="8:12">
      <c r="H62" s="266"/>
      <c r="I62" s="266"/>
      <c r="J62" s="267"/>
      <c r="K62" s="266"/>
      <c r="L62" s="266"/>
    </row>
    <row r="63" spans="8:12">
      <c r="H63" s="266"/>
      <c r="I63" s="266"/>
      <c r="J63" s="267"/>
      <c r="K63" s="266"/>
      <c r="L63" s="266"/>
    </row>
    <row r="64" spans="8:12">
      <c r="H64" s="266"/>
      <c r="I64" s="266"/>
      <c r="J64" s="267"/>
      <c r="K64" s="266"/>
      <c r="L64" s="266"/>
    </row>
    <row r="65" spans="8:12">
      <c r="H65" s="266"/>
      <c r="I65" s="266"/>
      <c r="J65" s="267"/>
      <c r="K65" s="266"/>
      <c r="L65" s="266"/>
    </row>
    <row r="66" spans="8:12">
      <c r="H66" s="266"/>
      <c r="I66" s="266"/>
      <c r="J66" s="267"/>
      <c r="K66" s="266"/>
      <c r="L66" s="266"/>
    </row>
    <row r="67" spans="8:12">
      <c r="H67" s="266"/>
      <c r="I67" s="266"/>
      <c r="J67" s="267"/>
      <c r="K67" s="266"/>
      <c r="L67" s="266"/>
    </row>
    <row r="68" spans="8:12">
      <c r="H68" s="266"/>
      <c r="I68" s="266"/>
      <c r="J68" s="267"/>
      <c r="K68" s="266"/>
      <c r="L68" s="266"/>
    </row>
    <row r="69" spans="8:12">
      <c r="H69" s="266"/>
      <c r="I69" s="266"/>
      <c r="J69" s="267"/>
      <c r="K69" s="266"/>
      <c r="L69" s="266"/>
    </row>
    <row r="70" spans="8:12">
      <c r="H70" s="266"/>
      <c r="I70" s="266"/>
      <c r="J70" s="267"/>
      <c r="K70" s="266"/>
      <c r="L70" s="266"/>
    </row>
    <row r="71" spans="8:12">
      <c r="H71" s="266"/>
      <c r="I71" s="266"/>
      <c r="J71" s="267"/>
      <c r="K71" s="266"/>
      <c r="L71" s="266"/>
    </row>
    <row r="72" spans="8:12">
      <c r="H72" s="266"/>
      <c r="I72" s="266"/>
      <c r="J72" s="267"/>
      <c r="K72" s="266"/>
      <c r="L72" s="266"/>
    </row>
    <row r="73" spans="8:12">
      <c r="H73" s="266"/>
      <c r="I73" s="266"/>
      <c r="J73" s="267"/>
      <c r="K73" s="266"/>
      <c r="L73" s="266"/>
    </row>
    <row r="74" spans="8:12">
      <c r="H74" s="266"/>
      <c r="I74" s="266"/>
      <c r="J74" s="267"/>
      <c r="K74" s="266"/>
      <c r="L74" s="266"/>
    </row>
    <row r="75" spans="8:12">
      <c r="H75" s="266"/>
      <c r="I75" s="266"/>
      <c r="J75" s="267"/>
      <c r="K75" s="266"/>
      <c r="L75" s="266"/>
    </row>
    <row r="76" spans="8:12">
      <c r="H76" s="266"/>
      <c r="I76" s="266"/>
      <c r="J76" s="267"/>
      <c r="K76" s="266"/>
      <c r="L76" s="266"/>
    </row>
    <row r="77" spans="8:12">
      <c r="H77" s="266"/>
      <c r="I77" s="266"/>
      <c r="J77" s="267"/>
      <c r="K77" s="266"/>
      <c r="L77" s="266"/>
    </row>
    <row r="78" spans="8:12">
      <c r="H78" s="266"/>
      <c r="I78" s="266"/>
      <c r="J78" s="267"/>
      <c r="K78" s="266"/>
      <c r="L78" s="266"/>
    </row>
    <row r="79" spans="8:12">
      <c r="H79" s="266"/>
      <c r="I79" s="266"/>
      <c r="J79" s="267"/>
      <c r="K79" s="266"/>
      <c r="L79" s="266"/>
    </row>
    <row r="80" spans="8:12">
      <c r="H80" s="266"/>
      <c r="I80" s="266"/>
      <c r="J80" s="267"/>
      <c r="K80" s="266"/>
      <c r="L80" s="266"/>
    </row>
    <row r="81" spans="8:12">
      <c r="H81" s="266"/>
      <c r="I81" s="266"/>
      <c r="J81" s="267"/>
      <c r="K81" s="266"/>
      <c r="L81" s="266"/>
    </row>
    <row r="82" spans="8:12">
      <c r="H82" s="266"/>
      <c r="I82" s="266"/>
      <c r="J82" s="267"/>
      <c r="K82" s="266"/>
      <c r="L82" s="266"/>
    </row>
    <row r="83" spans="8:12">
      <c r="H83" s="266"/>
      <c r="I83" s="266"/>
      <c r="J83" s="267"/>
      <c r="K83" s="266"/>
      <c r="L83" s="266"/>
    </row>
    <row r="84" spans="8:12">
      <c r="H84" s="266"/>
      <c r="I84" s="266"/>
      <c r="J84" s="267"/>
      <c r="K84" s="266"/>
      <c r="L84" s="266"/>
    </row>
    <row r="85" spans="8:12">
      <c r="H85" s="266"/>
      <c r="I85" s="266"/>
      <c r="J85" s="267"/>
      <c r="K85" s="266"/>
      <c r="L85" s="266"/>
    </row>
    <row r="86" spans="8:12">
      <c r="H86" s="266"/>
      <c r="I86" s="266"/>
      <c r="J86" s="267"/>
      <c r="K86" s="266"/>
      <c r="L86" s="266"/>
    </row>
    <row r="87" spans="8:12">
      <c r="H87" s="266"/>
      <c r="I87" s="266"/>
      <c r="J87" s="267"/>
      <c r="K87" s="266"/>
      <c r="L87" s="266"/>
    </row>
    <row r="88" spans="8:12">
      <c r="H88" s="266"/>
      <c r="I88" s="266"/>
      <c r="J88" s="267"/>
      <c r="K88" s="266"/>
      <c r="L88" s="266"/>
    </row>
    <row r="89" spans="8:12">
      <c r="H89" s="266"/>
      <c r="I89" s="266"/>
      <c r="J89" s="267"/>
      <c r="K89" s="266"/>
      <c r="L89" s="266"/>
    </row>
    <row r="90" spans="8:12">
      <c r="H90" s="266"/>
      <c r="I90" s="266"/>
      <c r="J90" s="267"/>
      <c r="K90" s="266"/>
      <c r="L90" s="266"/>
    </row>
    <row r="91" spans="8:12">
      <c r="H91" s="266"/>
      <c r="I91" s="266"/>
      <c r="J91" s="267"/>
      <c r="K91" s="266"/>
      <c r="L91" s="266"/>
    </row>
    <row r="92" spans="8:12">
      <c r="H92" s="266"/>
      <c r="I92" s="266"/>
      <c r="J92" s="267"/>
      <c r="K92" s="266"/>
      <c r="L92" s="266"/>
    </row>
    <row r="93" spans="8:12">
      <c r="H93" s="266"/>
      <c r="I93" s="266"/>
      <c r="J93" s="267"/>
      <c r="K93" s="266"/>
      <c r="L93" s="266"/>
    </row>
    <row r="94" spans="8:12">
      <c r="H94" s="266"/>
      <c r="I94" s="266"/>
      <c r="J94" s="267"/>
      <c r="K94" s="266"/>
      <c r="L94" s="266"/>
    </row>
    <row r="95" spans="8:12">
      <c r="H95" s="266"/>
      <c r="I95" s="266"/>
      <c r="J95" s="267"/>
      <c r="K95" s="266"/>
      <c r="L95" s="266"/>
    </row>
  </sheetData>
  <mergeCells count="4">
    <mergeCell ref="A1:L1"/>
    <mergeCell ref="A2:L2"/>
    <mergeCell ref="H3:I3"/>
    <mergeCell ref="K3:L3"/>
  </mergeCells>
  <phoneticPr fontId="3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A0B2-D049-46F8-9717-3FAA2777736C}">
  <dimension ref="A2:BG108"/>
  <sheetViews>
    <sheetView zoomScale="85" zoomScaleNormal="85" workbookViewId="0">
      <selection activeCell="A3" sqref="A3:L3"/>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3" width="4.42578125" style="30" customWidth="1"/>
    <col min="14" max="14" width="20.5703125" style="30" customWidth="1"/>
    <col min="15" max="16" width="8.140625" style="150" bestFit="1" customWidth="1"/>
    <col min="17" max="17" width="9.5703125" style="417" bestFit="1" customWidth="1"/>
    <col min="18" max="20" width="8.140625" style="150" bestFit="1" customWidth="1"/>
    <col min="21" max="21" width="13.7109375" style="150" bestFit="1" customWidth="1"/>
    <col min="22" max="48" width="8.140625" style="150" bestFit="1" customWidth="1"/>
    <col min="49" max="16384" width="9.140625" style="30"/>
  </cols>
  <sheetData>
    <row r="2" spans="1:49">
      <c r="A2" s="462" t="s">
        <v>30</v>
      </c>
      <c r="B2" s="463"/>
      <c r="C2" s="463"/>
      <c r="D2" s="463"/>
      <c r="E2" s="463"/>
      <c r="F2" s="463"/>
      <c r="G2" s="463"/>
      <c r="H2" s="463"/>
      <c r="I2" s="463"/>
      <c r="J2" s="463"/>
      <c r="K2" s="463"/>
      <c r="L2" s="463"/>
      <c r="O2" s="30"/>
      <c r="P2" s="30"/>
      <c r="R2" s="30"/>
      <c r="S2" s="30"/>
      <c r="T2" s="256"/>
      <c r="U2" s="256"/>
      <c r="V2" s="256"/>
      <c r="X2" s="257"/>
      <c r="Y2" s="257"/>
      <c r="Z2" s="257"/>
      <c r="AA2" s="257"/>
      <c r="AB2" s="257"/>
      <c r="AC2" s="257"/>
      <c r="AD2" s="257"/>
      <c r="AE2" s="257"/>
      <c r="AF2" s="257"/>
      <c r="AG2" s="257"/>
      <c r="AH2" s="258"/>
      <c r="AI2" s="258"/>
      <c r="AJ2" s="258"/>
      <c r="AK2" s="258"/>
      <c r="AM2" s="257"/>
      <c r="AN2" s="257"/>
      <c r="AO2" s="257"/>
      <c r="AP2" s="257"/>
      <c r="AQ2" s="257"/>
      <c r="AR2" s="258"/>
      <c r="AS2" s="258"/>
      <c r="AT2" s="258"/>
      <c r="AU2" s="258"/>
    </row>
    <row r="3" spans="1:49">
      <c r="A3" s="464" t="s">
        <v>118</v>
      </c>
      <c r="B3" s="464"/>
      <c r="C3" s="464"/>
      <c r="D3" s="464"/>
      <c r="E3" s="464"/>
      <c r="F3" s="464"/>
      <c r="G3" s="464"/>
      <c r="H3" s="464"/>
      <c r="I3" s="464"/>
      <c r="J3" s="464"/>
      <c r="K3" s="464"/>
      <c r="L3" s="464"/>
      <c r="N3" s="153" t="s">
        <v>439</v>
      </c>
      <c r="O3" s="153"/>
      <c r="P3" s="153"/>
      <c r="Q3" s="418"/>
      <c r="R3" s="153"/>
      <c r="S3" s="153"/>
      <c r="T3" s="153"/>
      <c r="U3" s="153"/>
      <c r="V3" s="153"/>
      <c r="W3" s="153"/>
      <c r="X3" s="153"/>
      <c r="Y3" s="153"/>
      <c r="Z3" s="153"/>
      <c r="AA3" s="153"/>
      <c r="AB3" s="153"/>
      <c r="AC3" s="153"/>
      <c r="AD3" s="153"/>
      <c r="AE3" s="153"/>
      <c r="AF3" s="153"/>
      <c r="AG3" s="153"/>
      <c r="AH3" s="153"/>
      <c r="AI3" s="153"/>
      <c r="AJ3" s="153"/>
      <c r="AK3" s="153"/>
      <c r="AM3" s="153"/>
      <c r="AN3" s="153"/>
      <c r="AO3" s="153"/>
      <c r="AP3" s="153"/>
      <c r="AQ3" s="153"/>
      <c r="AR3" s="153"/>
      <c r="AS3" s="153"/>
      <c r="AT3" s="153"/>
      <c r="AU3" s="153"/>
    </row>
    <row r="4" spans="1:49" ht="15" customHeight="1">
      <c r="A4" s="31"/>
      <c r="B4" s="32"/>
      <c r="C4" s="32"/>
      <c r="D4" s="32"/>
      <c r="E4" s="32"/>
      <c r="F4" s="32"/>
      <c r="G4" s="32"/>
      <c r="H4" s="459" t="s">
        <v>31</v>
      </c>
      <c r="I4" s="459"/>
      <c r="J4" s="33"/>
      <c r="K4" s="459" t="s">
        <v>32</v>
      </c>
      <c r="L4" s="459"/>
      <c r="N4" s="31"/>
      <c r="O4" s="146"/>
      <c r="P4" s="146"/>
      <c r="Q4" s="419"/>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row>
    <row r="5" spans="1:49" ht="15" customHeight="1">
      <c r="A5" s="31"/>
      <c r="B5" s="34">
        <v>2000</v>
      </c>
      <c r="C5" s="34">
        <v>2018</v>
      </c>
      <c r="D5" s="34">
        <v>2025</v>
      </c>
      <c r="E5" s="34">
        <v>2030</v>
      </c>
      <c r="F5" s="34">
        <v>2035</v>
      </c>
      <c r="G5" s="34">
        <v>2040</v>
      </c>
      <c r="H5" s="35">
        <v>2018</v>
      </c>
      <c r="I5" s="35">
        <v>2040</v>
      </c>
      <c r="J5" s="36"/>
      <c r="K5" s="35" t="s">
        <v>33</v>
      </c>
      <c r="L5" s="35" t="s">
        <v>34</v>
      </c>
      <c r="N5" s="31"/>
      <c r="O5" s="144">
        <v>2000</v>
      </c>
      <c r="P5" s="144">
        <v>2018</v>
      </c>
      <c r="Q5" s="420">
        <v>2019</v>
      </c>
      <c r="R5" s="156">
        <v>2020</v>
      </c>
      <c r="S5" s="144">
        <v>2021</v>
      </c>
      <c r="T5" s="144">
        <v>2022</v>
      </c>
      <c r="U5" s="144">
        <v>2023</v>
      </c>
      <c r="V5" s="144">
        <v>2024</v>
      </c>
      <c r="W5" s="156">
        <v>2025</v>
      </c>
      <c r="X5" s="144">
        <v>2026</v>
      </c>
      <c r="Y5" s="144">
        <v>2027</v>
      </c>
      <c r="Z5" s="144">
        <v>2028</v>
      </c>
      <c r="AA5" s="144">
        <v>2029</v>
      </c>
      <c r="AB5" s="156">
        <v>2030</v>
      </c>
      <c r="AC5" s="144">
        <v>2031</v>
      </c>
      <c r="AD5" s="144">
        <v>2032</v>
      </c>
      <c r="AE5" s="144">
        <v>2033</v>
      </c>
      <c r="AF5" s="144">
        <v>2034</v>
      </c>
      <c r="AG5" s="156">
        <v>2035</v>
      </c>
      <c r="AH5" s="144">
        <v>2036</v>
      </c>
      <c r="AI5" s="144">
        <v>2037</v>
      </c>
      <c r="AJ5" s="144">
        <v>2038</v>
      </c>
      <c r="AK5" s="144">
        <v>2039</v>
      </c>
      <c r="AL5" s="156">
        <v>2040</v>
      </c>
      <c r="AM5" s="144">
        <v>2041</v>
      </c>
      <c r="AN5" s="144">
        <v>2042</v>
      </c>
      <c r="AO5" s="144">
        <v>2043</v>
      </c>
      <c r="AP5" s="144">
        <v>2044</v>
      </c>
      <c r="AQ5" s="156">
        <v>2045</v>
      </c>
      <c r="AR5" s="144">
        <v>2046</v>
      </c>
      <c r="AS5" s="144">
        <v>2047</v>
      </c>
      <c r="AT5" s="144">
        <v>2048</v>
      </c>
      <c r="AU5" s="144">
        <v>2049</v>
      </c>
      <c r="AV5" s="144">
        <v>2050</v>
      </c>
      <c r="AW5" s="170" t="s">
        <v>447</v>
      </c>
    </row>
    <row r="6" spans="1:49" ht="13.5" customHeight="1">
      <c r="A6" s="37" t="s">
        <v>35</v>
      </c>
      <c r="B6" s="38"/>
      <c r="C6" s="38"/>
      <c r="D6" s="39"/>
      <c r="E6" s="39"/>
      <c r="F6" s="39"/>
      <c r="G6" s="39"/>
      <c r="H6" s="40"/>
      <c r="I6" s="40"/>
      <c r="J6" s="41"/>
      <c r="K6" s="40"/>
      <c r="L6" s="40"/>
      <c r="N6" s="37" t="s">
        <v>35</v>
      </c>
      <c r="O6" s="147"/>
      <c r="P6" s="147"/>
      <c r="Q6" s="421"/>
      <c r="R6" s="157"/>
      <c r="S6" s="148"/>
      <c r="T6" s="148"/>
      <c r="U6" s="148"/>
      <c r="V6" s="148"/>
      <c r="W6" s="157"/>
      <c r="X6" s="148"/>
      <c r="Y6" s="148"/>
      <c r="Z6" s="148"/>
      <c r="AA6" s="148"/>
      <c r="AB6" s="157"/>
      <c r="AC6" s="148"/>
      <c r="AD6" s="148"/>
      <c r="AE6" s="148"/>
      <c r="AF6" s="148"/>
      <c r="AG6" s="157"/>
      <c r="AH6" s="148"/>
      <c r="AI6" s="148"/>
      <c r="AJ6" s="148"/>
      <c r="AK6" s="148"/>
      <c r="AL6" s="157"/>
      <c r="AM6" s="148"/>
      <c r="AN6" s="148"/>
      <c r="AO6" s="148"/>
      <c r="AP6" s="148"/>
      <c r="AQ6" s="157"/>
      <c r="AR6" s="148"/>
      <c r="AS6" s="148"/>
      <c r="AT6" s="148"/>
      <c r="AU6" s="148"/>
      <c r="AV6" s="148"/>
    </row>
    <row r="7" spans="1:49" ht="13.5" customHeight="1">
      <c r="A7" s="42" t="s">
        <v>442</v>
      </c>
      <c r="B7" s="43">
        <v>35.962000000000003</v>
      </c>
      <c r="C7" s="43">
        <v>71.519000000000005</v>
      </c>
      <c r="D7" s="44">
        <v>81.052000000000007</v>
      </c>
      <c r="E7" s="44">
        <v>84.32</v>
      </c>
      <c r="F7" s="44">
        <v>86.070999999999998</v>
      </c>
      <c r="G7" s="44">
        <v>87.108999999999995</v>
      </c>
      <c r="H7" s="45">
        <v>100</v>
      </c>
      <c r="I7" s="45">
        <v>100</v>
      </c>
      <c r="J7" s="46"/>
      <c r="K7" s="47">
        <v>3.89</v>
      </c>
      <c r="L7" s="47">
        <v>0.9</v>
      </c>
      <c r="N7" s="42" t="s">
        <v>295</v>
      </c>
      <c r="O7" s="149">
        <f t="shared" ref="O7:O40" si="0">B7*$A$44</f>
        <v>1426133105764220.3</v>
      </c>
      <c r="P7" s="149">
        <f t="shared" ref="P7:P40" si="1">C7*$A$44</f>
        <v>2836205260862890</v>
      </c>
      <c r="Q7" s="415">
        <f>SUM(Q8:Q12)</f>
        <v>2892446922669067.5</v>
      </c>
      <c r="R7" s="151">
        <v>2837044297264079.5</v>
      </c>
      <c r="S7" s="151">
        <v>2912485893783687.5</v>
      </c>
      <c r="T7" s="151">
        <v>2987927490303296</v>
      </c>
      <c r="U7" s="151">
        <v>3063369086822904</v>
      </c>
      <c r="V7" s="151">
        <v>3138810683342512</v>
      </c>
      <c r="W7" s="151">
        <v>3214252279862120.5</v>
      </c>
      <c r="X7" s="151">
        <v>3240171878269544</v>
      </c>
      <c r="Y7" s="151">
        <v>3266091476676960</v>
      </c>
      <c r="Z7" s="151">
        <v>3292011075084376</v>
      </c>
      <c r="AA7" s="151">
        <v>3317930673491792</v>
      </c>
      <c r="AB7" s="151">
        <v>3343850271899199.5</v>
      </c>
      <c r="AC7" s="151">
        <v>3357738037141360</v>
      </c>
      <c r="AD7" s="151">
        <v>3371625802383524</v>
      </c>
      <c r="AE7" s="151">
        <v>3385513567625684</v>
      </c>
      <c r="AF7" s="151">
        <v>3399401332867848</v>
      </c>
      <c r="AG7" s="151">
        <v>3413289098110010</v>
      </c>
      <c r="AH7" s="151">
        <v>3421521822451166</v>
      </c>
      <c r="AI7" s="151">
        <v>3429754546792322</v>
      </c>
      <c r="AJ7" s="151">
        <v>3437987271133478</v>
      </c>
      <c r="AK7" s="151">
        <v>3446219995474634</v>
      </c>
      <c r="AL7" s="151">
        <v>3454452719815790</v>
      </c>
      <c r="AM7" s="151">
        <v>3470225498691620</v>
      </c>
      <c r="AN7" s="151">
        <v>3480857331293808</v>
      </c>
      <c r="AO7" s="151">
        <v>3491489163896000</v>
      </c>
      <c r="AP7" s="151">
        <v>3502120996498188</v>
      </c>
      <c r="AQ7" s="151">
        <v>3512752829100376</v>
      </c>
      <c r="AR7" s="151">
        <v>3523384661702564</v>
      </c>
      <c r="AS7" s="151">
        <v>3534016494304756</v>
      </c>
      <c r="AT7" s="151">
        <v>3544648326906944</v>
      </c>
      <c r="AU7" s="151">
        <v>3555280159509132</v>
      </c>
      <c r="AV7" s="151">
        <v>3565911992111324</v>
      </c>
      <c r="AW7" s="174">
        <f>(AV7/R7)^(1/30)-1</f>
        <v>7.6510229549342501E-3</v>
      </c>
    </row>
    <row r="8" spans="1:49" ht="13.5" customHeight="1">
      <c r="A8" s="48" t="s">
        <v>46</v>
      </c>
      <c r="B8" s="43">
        <v>0.27300000000000002</v>
      </c>
      <c r="C8" s="43">
        <v>0.219</v>
      </c>
      <c r="D8" s="44">
        <v>0.26</v>
      </c>
      <c r="E8" s="44">
        <v>0.28599999999999998</v>
      </c>
      <c r="F8" s="44">
        <v>0.29899999999999999</v>
      </c>
      <c r="G8" s="44">
        <v>0.30299999999999999</v>
      </c>
      <c r="H8" s="45">
        <v>0.31</v>
      </c>
      <c r="I8" s="45">
        <v>0.35</v>
      </c>
      <c r="J8" s="46"/>
      <c r="K8" s="47">
        <v>-1.21</v>
      </c>
      <c r="L8" s="47">
        <v>1.49</v>
      </c>
      <c r="N8" s="48" t="s">
        <v>46</v>
      </c>
      <c r="O8" s="149">
        <f t="shared" si="0"/>
        <v>10826270448630</v>
      </c>
      <c r="P8" s="149">
        <f t="shared" si="1"/>
        <v>8684810359890</v>
      </c>
      <c r="Q8" s="415">
        <f>P8*P$73</f>
        <v>8604864684595.3535</v>
      </c>
      <c r="R8" s="151">
        <v>8189147173063.1895</v>
      </c>
      <c r="S8" s="151">
        <v>8613464490570.5508</v>
      </c>
      <c r="T8" s="151">
        <v>9037781808077.9141</v>
      </c>
      <c r="U8" s="151">
        <v>9462099125585.2754</v>
      </c>
      <c r="V8" s="151">
        <v>9886416443092.6367</v>
      </c>
      <c r="W8" s="151">
        <v>10310733760600</v>
      </c>
      <c r="X8" s="151">
        <v>10516948435812</v>
      </c>
      <c r="Y8" s="151">
        <v>10723163111024</v>
      </c>
      <c r="Z8" s="151">
        <v>10929377786236</v>
      </c>
      <c r="AA8" s="151">
        <v>11135592461448</v>
      </c>
      <c r="AB8" s="151">
        <v>11341807136660</v>
      </c>
      <c r="AC8" s="151">
        <v>11444914474266</v>
      </c>
      <c r="AD8" s="151">
        <v>11548021811872</v>
      </c>
      <c r="AE8" s="151">
        <v>11651129149478</v>
      </c>
      <c r="AF8" s="151">
        <v>11754236487084</v>
      </c>
      <c r="AG8" s="151">
        <v>11857343824690</v>
      </c>
      <c r="AH8" s="151">
        <v>11889069159338</v>
      </c>
      <c r="AI8" s="151">
        <v>11920794493986</v>
      </c>
      <c r="AJ8" s="151">
        <v>11952519828634</v>
      </c>
      <c r="AK8" s="151">
        <v>11984245163282</v>
      </c>
      <c r="AL8" s="151">
        <v>12015970497930</v>
      </c>
      <c r="AM8" s="151">
        <v>12142871836522</v>
      </c>
      <c r="AN8" s="151">
        <v>12204880445152.172</v>
      </c>
      <c r="AO8" s="151">
        <v>12266889053782.359</v>
      </c>
      <c r="AP8" s="151">
        <v>12328897662412.531</v>
      </c>
      <c r="AQ8" s="151">
        <v>12390906271042.719</v>
      </c>
      <c r="AR8" s="151">
        <v>12452914879672.906</v>
      </c>
      <c r="AS8" s="151">
        <v>12514923488303.078</v>
      </c>
      <c r="AT8" s="151">
        <v>12576932096933.266</v>
      </c>
      <c r="AU8" s="151">
        <v>12638940705563.453</v>
      </c>
      <c r="AV8" s="151">
        <v>12700949314193.625</v>
      </c>
      <c r="AW8" s="171"/>
    </row>
    <row r="9" spans="1:49" ht="13.5" customHeight="1">
      <c r="A9" s="48" t="s">
        <v>42</v>
      </c>
      <c r="B9" s="43">
        <v>33.057000000000002</v>
      </c>
      <c r="C9" s="43">
        <v>62.287999999999997</v>
      </c>
      <c r="D9" s="44">
        <v>69.561999999999998</v>
      </c>
      <c r="E9" s="44">
        <v>71.578999999999994</v>
      </c>
      <c r="F9" s="44">
        <v>72.447999999999993</v>
      </c>
      <c r="G9" s="44">
        <v>72.816000000000003</v>
      </c>
      <c r="H9" s="45">
        <v>87.09</v>
      </c>
      <c r="I9" s="45">
        <v>83.59</v>
      </c>
      <c r="J9" s="46"/>
      <c r="K9" s="47">
        <v>3.58</v>
      </c>
      <c r="L9" s="47">
        <v>0.71</v>
      </c>
      <c r="N9" s="48" t="s">
        <v>42</v>
      </c>
      <c r="O9" s="149">
        <f t="shared" si="0"/>
        <v>1310930484323670</v>
      </c>
      <c r="P9" s="149">
        <f t="shared" si="1"/>
        <v>2470134555693280</v>
      </c>
      <c r="Q9" s="415">
        <f>P9*P$74</f>
        <v>2467354036804733</v>
      </c>
      <c r="R9" s="151">
        <v>2370035875705594</v>
      </c>
      <c r="S9" s="151">
        <v>2447748132760519</v>
      </c>
      <c r="T9" s="151">
        <v>2525460389815444.5</v>
      </c>
      <c r="U9" s="151">
        <v>2603172646870369.5</v>
      </c>
      <c r="V9" s="151">
        <v>2680884903925295</v>
      </c>
      <c r="W9" s="151">
        <v>2758597160980220</v>
      </c>
      <c r="X9" s="151">
        <v>2774594660976476</v>
      </c>
      <c r="Y9" s="151">
        <v>2790592160972728</v>
      </c>
      <c r="Z9" s="151">
        <v>2806589660968984</v>
      </c>
      <c r="AA9" s="151">
        <v>2822587160965236</v>
      </c>
      <c r="AB9" s="151">
        <v>2838584660961489.5</v>
      </c>
      <c r="AC9" s="151">
        <v>2845476989913766</v>
      </c>
      <c r="AD9" s="151">
        <v>2852369318866044</v>
      </c>
      <c r="AE9" s="151">
        <v>2859261647818322</v>
      </c>
      <c r="AF9" s="151">
        <v>2866153976770600</v>
      </c>
      <c r="AG9" s="151">
        <v>2873046305722879.5</v>
      </c>
      <c r="AH9" s="151">
        <v>2875965036510496</v>
      </c>
      <c r="AI9" s="151">
        <v>2878883767298112</v>
      </c>
      <c r="AJ9" s="151">
        <v>2881802498085728</v>
      </c>
      <c r="AK9" s="151">
        <v>2884721228873344</v>
      </c>
      <c r="AL9" s="151">
        <v>2887639959660960</v>
      </c>
      <c r="AM9" s="151">
        <v>2895856821334793</v>
      </c>
      <c r="AN9" s="151">
        <v>2900461321040751</v>
      </c>
      <c r="AO9" s="151">
        <v>2905065820746709</v>
      </c>
      <c r="AP9" s="151">
        <v>2909670320452667</v>
      </c>
      <c r="AQ9" s="151">
        <v>2914274820158623</v>
      </c>
      <c r="AR9" s="151">
        <v>2918879319864581</v>
      </c>
      <c r="AS9" s="151">
        <v>2923483819570539</v>
      </c>
      <c r="AT9" s="151">
        <v>2928088319276497</v>
      </c>
      <c r="AU9" s="151">
        <v>2932692818982455</v>
      </c>
      <c r="AV9" s="151">
        <v>2937297318688413</v>
      </c>
      <c r="AW9" s="171"/>
    </row>
    <row r="10" spans="1:49" ht="13.5" customHeight="1">
      <c r="A10" s="48" t="s">
        <v>43</v>
      </c>
      <c r="B10" s="43">
        <v>0.31900000000000001</v>
      </c>
      <c r="C10" s="43">
        <v>3.653</v>
      </c>
      <c r="D10" s="44">
        <v>4.5960000000000001</v>
      </c>
      <c r="E10" s="44">
        <v>5.1059999999999999</v>
      </c>
      <c r="F10" s="44">
        <v>5.3440000000000003</v>
      </c>
      <c r="G10" s="44">
        <v>5.4160000000000004</v>
      </c>
      <c r="H10" s="45">
        <v>5.1100000000000003</v>
      </c>
      <c r="I10" s="45">
        <v>6.22</v>
      </c>
      <c r="J10" s="46"/>
      <c r="K10" s="47">
        <v>14.5</v>
      </c>
      <c r="L10" s="47">
        <v>1.81</v>
      </c>
      <c r="N10" s="48" t="s">
        <v>43</v>
      </c>
      <c r="O10" s="149">
        <f t="shared" si="0"/>
        <v>12650477190890</v>
      </c>
      <c r="P10" s="149">
        <f t="shared" si="1"/>
        <v>144865809336430</v>
      </c>
      <c r="Q10" s="415">
        <f>P10*P$75</f>
        <v>206920692334812.41</v>
      </c>
      <c r="R10" s="151">
        <v>255967507075802</v>
      </c>
      <c r="S10" s="151">
        <v>241226415171193.59</v>
      </c>
      <c r="T10" s="151">
        <v>226485323266585.22</v>
      </c>
      <c r="U10" s="151">
        <v>211744231361976.81</v>
      </c>
      <c r="V10" s="151">
        <v>197003139457368.44</v>
      </c>
      <c r="W10" s="151">
        <v>182262047552760</v>
      </c>
      <c r="X10" s="151">
        <v>186307027720380</v>
      </c>
      <c r="Y10" s="151">
        <v>190352007888000</v>
      </c>
      <c r="Z10" s="151">
        <v>194396988055620</v>
      </c>
      <c r="AA10" s="151">
        <v>198441968223240</v>
      </c>
      <c r="AB10" s="151">
        <v>202486948390860</v>
      </c>
      <c r="AC10" s="151">
        <v>204374605802416</v>
      </c>
      <c r="AD10" s="151">
        <v>206262263213972</v>
      </c>
      <c r="AE10" s="151">
        <v>208149920625528</v>
      </c>
      <c r="AF10" s="151">
        <v>210037578037084</v>
      </c>
      <c r="AG10" s="151">
        <v>211925235448640</v>
      </c>
      <c r="AH10" s="151">
        <v>212496291472304</v>
      </c>
      <c r="AI10" s="151">
        <v>213067347495968</v>
      </c>
      <c r="AJ10" s="151">
        <v>213638403519632</v>
      </c>
      <c r="AK10" s="151">
        <v>214209459543296</v>
      </c>
      <c r="AL10" s="151">
        <v>214780515566960</v>
      </c>
      <c r="AM10" s="151">
        <v>217107040107813.5</v>
      </c>
      <c r="AN10" s="151">
        <v>218236654296037.5</v>
      </c>
      <c r="AO10" s="151">
        <v>219366268484262</v>
      </c>
      <c r="AP10" s="151">
        <v>220495882672486</v>
      </c>
      <c r="AQ10" s="151">
        <v>221625496860710.5</v>
      </c>
      <c r="AR10" s="151">
        <v>222755111048934.5</v>
      </c>
      <c r="AS10" s="151">
        <v>223884725237159</v>
      </c>
      <c r="AT10" s="151">
        <v>225014339425383</v>
      </c>
      <c r="AU10" s="151">
        <v>226143953613607</v>
      </c>
      <c r="AV10" s="151">
        <v>227273567801831.5</v>
      </c>
      <c r="AW10" s="171"/>
    </row>
    <row r="11" spans="1:49" ht="13.5" customHeight="1">
      <c r="A11" s="48" t="s">
        <v>44</v>
      </c>
      <c r="B11" s="43">
        <v>2.3130000000000002</v>
      </c>
      <c r="C11" s="43">
        <v>5.359</v>
      </c>
      <c r="D11" s="44">
        <v>6.633</v>
      </c>
      <c r="E11" s="44">
        <v>7.3479999999999999</v>
      </c>
      <c r="F11" s="44">
        <v>7.98</v>
      </c>
      <c r="G11" s="44">
        <v>8.5749999999999993</v>
      </c>
      <c r="H11" s="45">
        <v>7.49</v>
      </c>
      <c r="I11" s="45">
        <v>9.84</v>
      </c>
      <c r="J11" s="46"/>
      <c r="K11" s="47">
        <v>4.78</v>
      </c>
      <c r="L11" s="47">
        <v>2.16</v>
      </c>
      <c r="N11" s="48" t="s">
        <v>44</v>
      </c>
      <c r="O11" s="149">
        <f t="shared" si="0"/>
        <v>91725873801030</v>
      </c>
      <c r="P11" s="149">
        <f t="shared" si="1"/>
        <v>212520085473290</v>
      </c>
      <c r="Q11" s="415">
        <f>P11*P$77</f>
        <v>209567328844926.31</v>
      </c>
      <c r="R11" s="151">
        <v>202851767309621.31</v>
      </c>
      <c r="S11" s="151">
        <v>214889950027743.03</v>
      </c>
      <c r="T11" s="151">
        <v>226928132745864.78</v>
      </c>
      <c r="U11" s="151">
        <v>238966315463986.5</v>
      </c>
      <c r="V11" s="151">
        <v>251004498182108.25</v>
      </c>
      <c r="W11" s="151">
        <v>263042680900230</v>
      </c>
      <c r="X11" s="151">
        <v>268713584468558</v>
      </c>
      <c r="Y11" s="151">
        <v>274384488036888</v>
      </c>
      <c r="Z11" s="151">
        <v>280055391605218</v>
      </c>
      <c r="AA11" s="151">
        <v>285726295173548</v>
      </c>
      <c r="AB11" s="151">
        <v>291397198741880</v>
      </c>
      <c r="AC11" s="151">
        <v>296409801616264</v>
      </c>
      <c r="AD11" s="151">
        <v>301422404490648</v>
      </c>
      <c r="AE11" s="151">
        <v>306435007365032</v>
      </c>
      <c r="AF11" s="151">
        <v>311447610239416</v>
      </c>
      <c r="AG11" s="151">
        <v>316460213113800</v>
      </c>
      <c r="AH11" s="151">
        <v>321179356642688</v>
      </c>
      <c r="AI11" s="151">
        <v>325898500171578</v>
      </c>
      <c r="AJ11" s="151">
        <v>330617643700468</v>
      </c>
      <c r="AK11" s="151">
        <v>335336787229358</v>
      </c>
      <c r="AL11" s="151">
        <v>340055930758250</v>
      </c>
      <c r="AM11" s="151">
        <v>345166353414462</v>
      </c>
      <c r="AN11" s="151">
        <v>350009994847502</v>
      </c>
      <c r="AO11" s="151">
        <v>354853636280540</v>
      </c>
      <c r="AP11" s="151">
        <v>359697277713578</v>
      </c>
      <c r="AQ11" s="151">
        <v>364540919146618</v>
      </c>
      <c r="AR11" s="151">
        <v>369384560579656</v>
      </c>
      <c r="AS11" s="151">
        <v>374228202012696</v>
      </c>
      <c r="AT11" s="151">
        <v>379071843445734</v>
      </c>
      <c r="AU11" s="151">
        <v>383915484878772</v>
      </c>
      <c r="AV11" s="151">
        <v>388759126311812</v>
      </c>
      <c r="AW11" s="171"/>
    </row>
    <row r="12" spans="1:49" ht="13.5" customHeight="1">
      <c r="A12" s="49" t="s">
        <v>45</v>
      </c>
      <c r="B12" s="43">
        <v>0</v>
      </c>
      <c r="C12" s="43">
        <v>0</v>
      </c>
      <c r="D12" s="44">
        <v>0</v>
      </c>
      <c r="E12" s="44">
        <v>0</v>
      </c>
      <c r="F12" s="44">
        <v>0</v>
      </c>
      <c r="G12" s="44">
        <v>0</v>
      </c>
      <c r="H12" s="45">
        <v>0</v>
      </c>
      <c r="I12" s="45">
        <v>0</v>
      </c>
      <c r="J12" s="46"/>
      <c r="K12" s="47" t="s">
        <v>39</v>
      </c>
      <c r="L12" s="47" t="s">
        <v>39</v>
      </c>
      <c r="N12" s="49" t="s">
        <v>45</v>
      </c>
      <c r="O12" s="149">
        <f t="shared" si="0"/>
        <v>0</v>
      </c>
      <c r="P12" s="149">
        <f t="shared" si="1"/>
        <v>0</v>
      </c>
      <c r="Q12" s="415">
        <f>P12*P$78</f>
        <v>0</v>
      </c>
      <c r="R12" s="151">
        <v>0</v>
      </c>
      <c r="S12" s="151">
        <v>0</v>
      </c>
      <c r="T12" s="151">
        <v>0</v>
      </c>
      <c r="U12" s="151">
        <v>0</v>
      </c>
      <c r="V12" s="151">
        <v>0</v>
      </c>
      <c r="W12" s="151">
        <v>0</v>
      </c>
      <c r="X12" s="151">
        <v>0</v>
      </c>
      <c r="Y12" s="151">
        <v>0</v>
      </c>
      <c r="Z12" s="151">
        <v>0</v>
      </c>
      <c r="AA12" s="151">
        <v>0</v>
      </c>
      <c r="AB12" s="151">
        <v>0</v>
      </c>
      <c r="AC12" s="151">
        <v>0</v>
      </c>
      <c r="AD12" s="151">
        <v>0</v>
      </c>
      <c r="AE12" s="151">
        <v>0</v>
      </c>
      <c r="AF12" s="151">
        <v>0</v>
      </c>
      <c r="AG12" s="151">
        <v>0</v>
      </c>
      <c r="AH12" s="151">
        <v>0</v>
      </c>
      <c r="AI12" s="151">
        <v>0</v>
      </c>
      <c r="AJ12" s="151">
        <v>0</v>
      </c>
      <c r="AK12" s="151">
        <v>0</v>
      </c>
      <c r="AL12" s="151">
        <v>0</v>
      </c>
      <c r="AM12" s="163">
        <v>0</v>
      </c>
      <c r="AN12" s="163">
        <v>0</v>
      </c>
      <c r="AO12" s="163">
        <v>0</v>
      </c>
      <c r="AP12" s="163">
        <v>0</v>
      </c>
      <c r="AQ12" s="163">
        <v>0</v>
      </c>
      <c r="AR12" s="163">
        <v>0</v>
      </c>
      <c r="AS12" s="163">
        <v>0</v>
      </c>
      <c r="AT12" s="163">
        <v>0</v>
      </c>
      <c r="AU12" s="163">
        <v>0</v>
      </c>
      <c r="AV12" s="163">
        <v>0</v>
      </c>
      <c r="AW12" s="171"/>
    </row>
    <row r="13" spans="1:49" s="55" customFormat="1" ht="3" customHeight="1">
      <c r="A13" s="50"/>
      <c r="B13" s="51"/>
      <c r="C13" s="51"/>
      <c r="D13" s="52"/>
      <c r="E13" s="52"/>
      <c r="F13" s="52"/>
      <c r="G13" s="52"/>
      <c r="H13" s="53"/>
      <c r="I13" s="53"/>
      <c r="J13" s="53"/>
      <c r="K13" s="54"/>
      <c r="L13" s="54"/>
      <c r="N13" s="50"/>
      <c r="O13" s="149">
        <f t="shared" si="0"/>
        <v>0</v>
      </c>
      <c r="P13" s="149">
        <f t="shared" si="1"/>
        <v>0</v>
      </c>
      <c r="Q13" s="415"/>
      <c r="R13" s="151">
        <v>-5</v>
      </c>
      <c r="S13" s="151">
        <v>-4</v>
      </c>
      <c r="T13" s="151">
        <v>-3</v>
      </c>
      <c r="U13" s="151">
        <v>-2</v>
      </c>
      <c r="V13" s="151">
        <v>-1</v>
      </c>
      <c r="W13" s="151">
        <v>0</v>
      </c>
      <c r="X13" s="151"/>
      <c r="Y13" s="151"/>
      <c r="Z13" s="151"/>
      <c r="AA13" s="151"/>
      <c r="AB13" s="151">
        <v>0</v>
      </c>
      <c r="AC13" s="151"/>
      <c r="AD13" s="151"/>
      <c r="AE13" s="151"/>
      <c r="AF13" s="151"/>
      <c r="AG13" s="151">
        <v>0</v>
      </c>
      <c r="AH13" s="151"/>
      <c r="AI13" s="151"/>
      <c r="AJ13" s="151"/>
      <c r="AK13" s="151"/>
      <c r="AL13" s="151">
        <v>0</v>
      </c>
      <c r="AM13" s="151"/>
      <c r="AN13" s="151"/>
      <c r="AO13" s="151"/>
      <c r="AP13" s="151"/>
      <c r="AQ13" s="151"/>
      <c r="AR13" s="151"/>
      <c r="AS13" s="151"/>
      <c r="AT13" s="151"/>
      <c r="AU13" s="151"/>
      <c r="AV13" s="151"/>
      <c r="AW13" s="171"/>
    </row>
    <row r="14" spans="1:49" ht="13.5" customHeight="1">
      <c r="A14" s="42" t="s">
        <v>47</v>
      </c>
      <c r="B14" s="43">
        <v>5.6890000000000001</v>
      </c>
      <c r="C14" s="43">
        <v>4.3209999999999997</v>
      </c>
      <c r="D14" s="44">
        <v>4.5039999999999996</v>
      </c>
      <c r="E14" s="44">
        <v>4.4960000000000004</v>
      </c>
      <c r="F14" s="44">
        <v>4.4539999999999997</v>
      </c>
      <c r="G14" s="44">
        <v>4.43</v>
      </c>
      <c r="H14" s="45">
        <v>100</v>
      </c>
      <c r="I14" s="45">
        <v>100</v>
      </c>
      <c r="J14" s="46"/>
      <c r="K14" s="47">
        <v>-1.52</v>
      </c>
      <c r="L14" s="47">
        <v>0.11</v>
      </c>
      <c r="N14" s="42" t="s">
        <v>127</v>
      </c>
      <c r="O14" s="149">
        <f t="shared" si="0"/>
        <v>225606786015590</v>
      </c>
      <c r="P14" s="149">
        <f t="shared" si="1"/>
        <v>171356463767510</v>
      </c>
      <c r="Q14" s="415">
        <f>SUM(Q15:Q19)</f>
        <v>179286945435216.31</v>
      </c>
      <c r="R14" s="151">
        <v>180318803281272.25</v>
      </c>
      <c r="S14" s="151">
        <v>179977769438665.81</v>
      </c>
      <c r="T14" s="151">
        <v>179636735596059.34</v>
      </c>
      <c r="U14" s="151">
        <v>179295701753452.91</v>
      </c>
      <c r="V14" s="151">
        <v>178954667910846.44</v>
      </c>
      <c r="W14" s="151">
        <v>178613634068239.97</v>
      </c>
      <c r="X14" s="151">
        <v>178550183398944</v>
      </c>
      <c r="Y14" s="151">
        <v>178486732729648</v>
      </c>
      <c r="Z14" s="151">
        <v>178423282060352</v>
      </c>
      <c r="AA14" s="151">
        <v>178359831391056.03</v>
      </c>
      <c r="AB14" s="151">
        <v>178296380721760.03</v>
      </c>
      <c r="AC14" s="151">
        <v>177963264707956</v>
      </c>
      <c r="AD14" s="151">
        <v>177630148694152</v>
      </c>
      <c r="AE14" s="151">
        <v>177297032680348</v>
      </c>
      <c r="AF14" s="151">
        <v>176963916666544</v>
      </c>
      <c r="AG14" s="151">
        <v>176630800652740</v>
      </c>
      <c r="AH14" s="151">
        <v>176440448644851.94</v>
      </c>
      <c r="AI14" s="151">
        <v>176250096636963.94</v>
      </c>
      <c r="AJ14" s="151">
        <v>176059744629075.94</v>
      </c>
      <c r="AK14" s="151">
        <v>175869392621187.94</v>
      </c>
      <c r="AL14" s="151">
        <v>175679040613300</v>
      </c>
      <c r="AM14" s="151">
        <v>175298336597523.94</v>
      </c>
      <c r="AN14" s="151">
        <v>175047418041671.56</v>
      </c>
      <c r="AO14" s="151">
        <v>174796499485819.25</v>
      </c>
      <c r="AP14" s="151">
        <v>174545580929966.88</v>
      </c>
      <c r="AQ14" s="151">
        <v>174294662374114.5</v>
      </c>
      <c r="AR14" s="151">
        <v>174043743818262.13</v>
      </c>
      <c r="AS14" s="151">
        <v>173792825262409.75</v>
      </c>
      <c r="AT14" s="151">
        <v>173541906706557.38</v>
      </c>
      <c r="AU14" s="151">
        <v>173290988150705</v>
      </c>
      <c r="AV14" s="151">
        <v>173040069594852.63</v>
      </c>
      <c r="AW14" s="174">
        <f>(AV14/R14)^(1/30)-1</f>
        <v>-1.3724982547810294E-3</v>
      </c>
    </row>
    <row r="15" spans="1:49" ht="13.5" customHeight="1">
      <c r="A15" s="48" t="s">
        <v>46</v>
      </c>
      <c r="B15" s="43">
        <v>3.5289999999999999</v>
      </c>
      <c r="C15" s="43">
        <v>2.1960000000000002</v>
      </c>
      <c r="D15" s="44">
        <v>2.1640000000000001</v>
      </c>
      <c r="E15" s="44">
        <v>2.081</v>
      </c>
      <c r="F15" s="44">
        <v>1.9930000000000001</v>
      </c>
      <c r="G15" s="44">
        <v>1.92</v>
      </c>
      <c r="H15" s="45">
        <v>50.81</v>
      </c>
      <c r="I15" s="45">
        <v>43.35</v>
      </c>
      <c r="J15" s="46"/>
      <c r="K15" s="47">
        <v>-2.6</v>
      </c>
      <c r="L15" s="47">
        <v>-0.61</v>
      </c>
      <c r="N15" s="48" t="s">
        <v>46</v>
      </c>
      <c r="O15" s="149">
        <f t="shared" si="0"/>
        <v>139948382465990</v>
      </c>
      <c r="P15" s="149">
        <f t="shared" si="1"/>
        <v>87086043608760</v>
      </c>
      <c r="Q15" s="415">
        <f>P15*P$73</f>
        <v>86284396563339.703</v>
      </c>
      <c r="R15" s="151">
        <v>82115831927154.188</v>
      </c>
      <c r="S15" s="151">
        <v>82856071586291.344</v>
      </c>
      <c r="T15" s="151">
        <v>83596311245428.516</v>
      </c>
      <c r="U15" s="151">
        <v>84336550904565.672</v>
      </c>
      <c r="V15" s="151">
        <v>85076790563702.844</v>
      </c>
      <c r="W15" s="151">
        <v>85817030222840</v>
      </c>
      <c r="X15" s="151">
        <v>85158729528894</v>
      </c>
      <c r="Y15" s="151">
        <v>84500428834948</v>
      </c>
      <c r="Z15" s="151">
        <v>83842128141002</v>
      </c>
      <c r="AA15" s="151">
        <v>83183827447056</v>
      </c>
      <c r="AB15" s="151">
        <v>82525526753110</v>
      </c>
      <c r="AC15" s="151">
        <v>81827569390854</v>
      </c>
      <c r="AD15" s="151">
        <v>81129612028598</v>
      </c>
      <c r="AE15" s="151">
        <v>80431654666342</v>
      </c>
      <c r="AF15" s="151">
        <v>79733697304086</v>
      </c>
      <c r="AG15" s="151">
        <v>79035739941830</v>
      </c>
      <c r="AH15" s="151">
        <v>78456752584504</v>
      </c>
      <c r="AI15" s="151">
        <v>77877765227178</v>
      </c>
      <c r="AJ15" s="151">
        <v>77298777869852</v>
      </c>
      <c r="AK15" s="151">
        <v>76719790512526</v>
      </c>
      <c r="AL15" s="151">
        <v>76140803155200</v>
      </c>
      <c r="AM15" s="151">
        <v>75403189124634</v>
      </c>
      <c r="AN15" s="151">
        <v>74773729644004.25</v>
      </c>
      <c r="AO15" s="151">
        <v>74144270163374.75</v>
      </c>
      <c r="AP15" s="151">
        <v>73514810682745</v>
      </c>
      <c r="AQ15" s="151">
        <v>72885351202115.5</v>
      </c>
      <c r="AR15" s="151">
        <v>72255891721485.75</v>
      </c>
      <c r="AS15" s="151">
        <v>71626432240856.25</v>
      </c>
      <c r="AT15" s="151">
        <v>70996972760226.5</v>
      </c>
      <c r="AU15" s="151">
        <v>70367513279596.75</v>
      </c>
      <c r="AV15" s="151">
        <v>69738053798967.25</v>
      </c>
      <c r="AW15" s="171"/>
    </row>
    <row r="16" spans="1:49" ht="13.5" customHeight="1">
      <c r="A16" s="48" t="s">
        <v>42</v>
      </c>
      <c r="B16" s="43">
        <v>1.1359999999999999</v>
      </c>
      <c r="C16" s="43">
        <v>0.53400000000000003</v>
      </c>
      <c r="D16" s="44">
        <v>0.54900000000000004</v>
      </c>
      <c r="E16" s="44">
        <v>0.54800000000000004</v>
      </c>
      <c r="F16" s="44">
        <v>0.54200000000000004</v>
      </c>
      <c r="G16" s="44">
        <v>0.54200000000000004</v>
      </c>
      <c r="H16" s="45">
        <v>12.36</v>
      </c>
      <c r="I16" s="45">
        <v>12.23</v>
      </c>
      <c r="J16" s="46"/>
      <c r="K16" s="47">
        <v>-4.1100000000000003</v>
      </c>
      <c r="L16" s="47">
        <v>7.0000000000000007E-2</v>
      </c>
      <c r="N16" s="48" t="s">
        <v>42</v>
      </c>
      <c r="O16" s="149">
        <f t="shared" si="0"/>
        <v>45049975200159.992</v>
      </c>
      <c r="P16" s="149">
        <f t="shared" si="1"/>
        <v>21176660877540</v>
      </c>
      <c r="Q16" s="415">
        <f>P16*P$74</f>
        <v>21152823266981.238</v>
      </c>
      <c r="R16" s="151">
        <v>20318506897424.656</v>
      </c>
      <c r="S16" s="151">
        <v>20609107698377.723</v>
      </c>
      <c r="T16" s="151">
        <v>20899708499330.793</v>
      </c>
      <c r="U16" s="151">
        <v>21190309300283.859</v>
      </c>
      <c r="V16" s="151">
        <v>21480910101236.93</v>
      </c>
      <c r="W16" s="151">
        <v>21771510902190</v>
      </c>
      <c r="X16" s="151">
        <v>21763579568528</v>
      </c>
      <c r="Y16" s="151">
        <v>21755648234866</v>
      </c>
      <c r="Z16" s="151">
        <v>21747716901204</v>
      </c>
      <c r="AA16" s="151">
        <v>21739785567542</v>
      </c>
      <c r="AB16" s="151">
        <v>21731854233880</v>
      </c>
      <c r="AC16" s="151">
        <v>21684266231908</v>
      </c>
      <c r="AD16" s="151">
        <v>21636678229936</v>
      </c>
      <c r="AE16" s="151">
        <v>21589090227964</v>
      </c>
      <c r="AF16" s="151">
        <v>21541502225992</v>
      </c>
      <c r="AG16" s="151">
        <v>21493914224020</v>
      </c>
      <c r="AH16" s="151">
        <v>21493914224020</v>
      </c>
      <c r="AI16" s="151">
        <v>21493914224020</v>
      </c>
      <c r="AJ16" s="151">
        <v>21493914224020</v>
      </c>
      <c r="AK16" s="151">
        <v>21493914224020</v>
      </c>
      <c r="AL16" s="151">
        <v>21493914224020</v>
      </c>
      <c r="AM16" s="151">
        <v>21430463554724</v>
      </c>
      <c r="AN16" s="151">
        <v>21410274705402.547</v>
      </c>
      <c r="AO16" s="151">
        <v>21390085856081.094</v>
      </c>
      <c r="AP16" s="151">
        <v>21369897006759.641</v>
      </c>
      <c r="AQ16" s="151">
        <v>21349708157438.188</v>
      </c>
      <c r="AR16" s="151">
        <v>21329519308116.727</v>
      </c>
      <c r="AS16" s="151">
        <v>21309330458795.273</v>
      </c>
      <c r="AT16" s="151">
        <v>21289141609473.82</v>
      </c>
      <c r="AU16" s="151">
        <v>21268952760152.367</v>
      </c>
      <c r="AV16" s="151">
        <v>21248763910830.914</v>
      </c>
      <c r="AW16" s="171"/>
    </row>
    <row r="17" spans="1:49" ht="13.5" customHeight="1">
      <c r="A17" s="48" t="s">
        <v>43</v>
      </c>
      <c r="B17" s="43">
        <v>0.252</v>
      </c>
      <c r="C17" s="43">
        <v>0.54700000000000004</v>
      </c>
      <c r="D17" s="44">
        <v>0.63300000000000001</v>
      </c>
      <c r="E17" s="44">
        <v>0.66500000000000004</v>
      </c>
      <c r="F17" s="44">
        <v>0.68300000000000005</v>
      </c>
      <c r="G17" s="44">
        <v>0.69099999999999995</v>
      </c>
      <c r="H17" s="45">
        <v>12.66</v>
      </c>
      <c r="I17" s="45">
        <v>15.61</v>
      </c>
      <c r="J17" s="46"/>
      <c r="K17" s="47">
        <v>4.41</v>
      </c>
      <c r="L17" s="47">
        <v>1.07</v>
      </c>
      <c r="N17" s="48" t="s">
        <v>43</v>
      </c>
      <c r="O17" s="149">
        <f t="shared" si="0"/>
        <v>9993480414120</v>
      </c>
      <c r="P17" s="149">
        <f t="shared" si="1"/>
        <v>21692197565570</v>
      </c>
      <c r="Q17" s="415">
        <f>P17*P$75</f>
        <v>30984292008525.156</v>
      </c>
      <c r="R17" s="151">
        <v>38328559094022.359</v>
      </c>
      <c r="S17" s="151">
        <v>35683381483263.883</v>
      </c>
      <c r="T17" s="151">
        <v>33038203872505.414</v>
      </c>
      <c r="U17" s="151">
        <v>30393026261746.941</v>
      </c>
      <c r="V17" s="151">
        <v>27747848650988.469</v>
      </c>
      <c r="W17" s="151">
        <v>25102671040230</v>
      </c>
      <c r="X17" s="151">
        <v>25356473717414</v>
      </c>
      <c r="Y17" s="151">
        <v>25610276394598</v>
      </c>
      <c r="Z17" s="151">
        <v>25864079071782</v>
      </c>
      <c r="AA17" s="151">
        <v>26117881748966</v>
      </c>
      <c r="AB17" s="151">
        <v>26371684426150</v>
      </c>
      <c r="AC17" s="151">
        <v>26514448432066</v>
      </c>
      <c r="AD17" s="151">
        <v>26657212437982</v>
      </c>
      <c r="AE17" s="151">
        <v>26799976443898</v>
      </c>
      <c r="AF17" s="151">
        <v>26942740449814</v>
      </c>
      <c r="AG17" s="151">
        <v>27085504455730.004</v>
      </c>
      <c r="AH17" s="151">
        <v>27148955125026</v>
      </c>
      <c r="AI17" s="151">
        <v>27212405794322</v>
      </c>
      <c r="AJ17" s="151">
        <v>27275856463618</v>
      </c>
      <c r="AK17" s="151">
        <v>27339307132914</v>
      </c>
      <c r="AL17" s="151">
        <v>27402757802209.996</v>
      </c>
      <c r="AM17" s="151">
        <v>27571959586999.344</v>
      </c>
      <c r="AN17" s="151">
        <v>27669058338497.781</v>
      </c>
      <c r="AO17" s="151">
        <v>27766157089996.188</v>
      </c>
      <c r="AP17" s="151">
        <v>27863255841494.625</v>
      </c>
      <c r="AQ17" s="151">
        <v>27960354592993.031</v>
      </c>
      <c r="AR17" s="151">
        <v>28057453344491.469</v>
      </c>
      <c r="AS17" s="151">
        <v>28154552095989.875</v>
      </c>
      <c r="AT17" s="151">
        <v>28251650847488.313</v>
      </c>
      <c r="AU17" s="151">
        <v>28348749598986.75</v>
      </c>
      <c r="AV17" s="151">
        <v>28445848350485.156</v>
      </c>
      <c r="AW17" s="171"/>
    </row>
    <row r="18" spans="1:49" ht="13.5" customHeight="1">
      <c r="A18" s="48" t="s">
        <v>44</v>
      </c>
      <c r="B18" s="43">
        <v>0.77200000000000002</v>
      </c>
      <c r="C18" s="43">
        <v>1.0449999999999999</v>
      </c>
      <c r="D18" s="44">
        <v>1.157</v>
      </c>
      <c r="E18" s="44">
        <v>1.2010000000000001</v>
      </c>
      <c r="F18" s="44">
        <v>1.2370000000000001</v>
      </c>
      <c r="G18" s="44">
        <v>1.276</v>
      </c>
      <c r="H18" s="45">
        <v>24.17</v>
      </c>
      <c r="I18" s="45">
        <v>28.81</v>
      </c>
      <c r="J18" s="46"/>
      <c r="K18" s="47">
        <v>1.69</v>
      </c>
      <c r="L18" s="47">
        <v>0.92</v>
      </c>
      <c r="N18" s="48" t="s">
        <v>44</v>
      </c>
      <c r="O18" s="149">
        <f t="shared" si="0"/>
        <v>30614947935320</v>
      </c>
      <c r="P18" s="149">
        <f t="shared" si="1"/>
        <v>41441218383950</v>
      </c>
      <c r="Q18" s="415">
        <f>P18*P$77</f>
        <v>40865433596370.219</v>
      </c>
      <c r="R18" s="151">
        <v>39555905362671.078</v>
      </c>
      <c r="S18" s="151">
        <v>40821277337070.867</v>
      </c>
      <c r="T18" s="151">
        <v>42086649311470.648</v>
      </c>
      <c r="U18" s="151">
        <v>43352021285870.438</v>
      </c>
      <c r="V18" s="151">
        <v>44617393260270.219</v>
      </c>
      <c r="W18" s="151">
        <v>45882765234670</v>
      </c>
      <c r="X18" s="151">
        <v>46231743915798</v>
      </c>
      <c r="Y18" s="151">
        <v>46580722596926</v>
      </c>
      <c r="Z18" s="151">
        <v>46929701278054</v>
      </c>
      <c r="AA18" s="151">
        <v>47278679959182</v>
      </c>
      <c r="AB18" s="151">
        <v>47627658640310</v>
      </c>
      <c r="AC18" s="151">
        <v>47913186652142</v>
      </c>
      <c r="AD18" s="151">
        <v>48198714663974</v>
      </c>
      <c r="AE18" s="151">
        <v>48484242675806</v>
      </c>
      <c r="AF18" s="151">
        <v>48769770687638</v>
      </c>
      <c r="AG18" s="151">
        <v>49055298699470.008</v>
      </c>
      <c r="AH18" s="151">
        <v>49364620712288</v>
      </c>
      <c r="AI18" s="151">
        <v>49673942725106</v>
      </c>
      <c r="AJ18" s="151">
        <v>49983264737924</v>
      </c>
      <c r="AK18" s="151">
        <v>50292586750742</v>
      </c>
      <c r="AL18" s="151">
        <v>50601908763560</v>
      </c>
      <c r="AM18" s="151">
        <v>50879505441730</v>
      </c>
      <c r="AN18" s="151">
        <v>51178733029887.25</v>
      </c>
      <c r="AO18" s="151">
        <v>51477960618044.5</v>
      </c>
      <c r="AP18" s="151">
        <v>51777188206201.75</v>
      </c>
      <c r="AQ18" s="151">
        <v>52076415794359</v>
      </c>
      <c r="AR18" s="151">
        <v>52375643382516.375</v>
      </c>
      <c r="AS18" s="151">
        <v>52674870970673.625</v>
      </c>
      <c r="AT18" s="151">
        <v>52974098558830.875</v>
      </c>
      <c r="AU18" s="151">
        <v>53273326146988.125</v>
      </c>
      <c r="AV18" s="151">
        <v>53572553735145.375</v>
      </c>
      <c r="AW18" s="171"/>
    </row>
    <row r="19" spans="1:49" ht="13.5" customHeight="1">
      <c r="A19" s="49" t="s">
        <v>45</v>
      </c>
      <c r="B19" s="43">
        <v>0</v>
      </c>
      <c r="C19" s="43">
        <v>0</v>
      </c>
      <c r="D19" s="44">
        <v>0</v>
      </c>
      <c r="E19" s="44">
        <v>0</v>
      </c>
      <c r="F19" s="44">
        <v>0</v>
      </c>
      <c r="G19" s="44">
        <v>0</v>
      </c>
      <c r="H19" s="45">
        <v>0</v>
      </c>
      <c r="I19" s="45">
        <v>0</v>
      </c>
      <c r="J19" s="46"/>
      <c r="K19" s="47" t="s">
        <v>39</v>
      </c>
      <c r="L19" s="47" t="s">
        <v>39</v>
      </c>
      <c r="N19" s="49" t="s">
        <v>45</v>
      </c>
      <c r="O19" s="149">
        <f t="shared" si="0"/>
        <v>0</v>
      </c>
      <c r="P19" s="149">
        <f t="shared" si="1"/>
        <v>0</v>
      </c>
      <c r="Q19" s="415">
        <f>P19*P$78</f>
        <v>0</v>
      </c>
      <c r="R19" s="151">
        <v>0</v>
      </c>
      <c r="S19" s="151">
        <v>0</v>
      </c>
      <c r="T19" s="151">
        <v>0</v>
      </c>
      <c r="U19" s="151">
        <v>0</v>
      </c>
      <c r="V19" s="151">
        <v>0</v>
      </c>
      <c r="W19" s="151">
        <v>0</v>
      </c>
      <c r="X19" s="151">
        <v>0</v>
      </c>
      <c r="Y19" s="151">
        <v>0</v>
      </c>
      <c r="Z19" s="151">
        <v>0</v>
      </c>
      <c r="AA19" s="151">
        <v>0</v>
      </c>
      <c r="AB19" s="151">
        <v>0</v>
      </c>
      <c r="AC19" s="151">
        <v>0</v>
      </c>
      <c r="AD19" s="151">
        <v>0</v>
      </c>
      <c r="AE19" s="151">
        <v>0</v>
      </c>
      <c r="AF19" s="151">
        <v>0</v>
      </c>
      <c r="AG19" s="151">
        <v>0</v>
      </c>
      <c r="AH19" s="151">
        <v>0</v>
      </c>
      <c r="AI19" s="151">
        <v>0</v>
      </c>
      <c r="AJ19" s="151">
        <v>0</v>
      </c>
      <c r="AK19" s="151">
        <v>0</v>
      </c>
      <c r="AL19" s="151">
        <v>0</v>
      </c>
      <c r="AM19" s="163">
        <v>0</v>
      </c>
      <c r="AN19" s="163">
        <v>0</v>
      </c>
      <c r="AO19" s="163">
        <v>0</v>
      </c>
      <c r="AP19" s="163">
        <v>0</v>
      </c>
      <c r="AQ19" s="163">
        <v>0</v>
      </c>
      <c r="AR19" s="163">
        <v>0</v>
      </c>
      <c r="AS19" s="163">
        <v>0</v>
      </c>
      <c r="AT19" s="163">
        <v>0</v>
      </c>
      <c r="AU19" s="163">
        <v>0</v>
      </c>
      <c r="AV19" s="163">
        <v>0</v>
      </c>
      <c r="AW19" s="171"/>
    </row>
    <row r="20" spans="1:49" s="55" customFormat="1" ht="3" customHeight="1">
      <c r="A20" s="50"/>
      <c r="B20" s="51"/>
      <c r="C20" s="51"/>
      <c r="D20" s="52"/>
      <c r="E20" s="52"/>
      <c r="F20" s="52"/>
      <c r="G20" s="52"/>
      <c r="H20" s="53"/>
      <c r="I20" s="53"/>
      <c r="J20" s="53"/>
      <c r="K20" s="54"/>
      <c r="L20" s="54"/>
      <c r="N20" s="50"/>
      <c r="O20" s="149">
        <f t="shared" si="0"/>
        <v>0</v>
      </c>
      <c r="P20" s="149">
        <f t="shared" si="1"/>
        <v>0</v>
      </c>
      <c r="Q20" s="415"/>
      <c r="R20" s="151">
        <v>-5</v>
      </c>
      <c r="S20" s="151">
        <v>-4</v>
      </c>
      <c r="T20" s="151">
        <v>-3</v>
      </c>
      <c r="U20" s="151">
        <v>-2</v>
      </c>
      <c r="V20" s="151">
        <v>-1</v>
      </c>
      <c r="W20" s="151">
        <v>0</v>
      </c>
      <c r="X20" s="151"/>
      <c r="Y20" s="151"/>
      <c r="Z20" s="151"/>
      <c r="AA20" s="151"/>
      <c r="AB20" s="151">
        <v>0</v>
      </c>
      <c r="AC20" s="151"/>
      <c r="AD20" s="151"/>
      <c r="AE20" s="151"/>
      <c r="AF20" s="151"/>
      <c r="AG20" s="151">
        <v>0</v>
      </c>
      <c r="AH20" s="151"/>
      <c r="AI20" s="151"/>
      <c r="AJ20" s="151"/>
      <c r="AK20" s="151"/>
      <c r="AL20" s="151">
        <v>0</v>
      </c>
      <c r="AM20" s="151"/>
      <c r="AN20" s="151"/>
      <c r="AO20" s="151"/>
      <c r="AP20" s="151"/>
      <c r="AQ20" s="151"/>
      <c r="AR20" s="151"/>
      <c r="AS20" s="151"/>
      <c r="AT20" s="151"/>
      <c r="AU20" s="151"/>
      <c r="AV20" s="151"/>
      <c r="AW20" s="171"/>
    </row>
    <row r="21" spans="1:49" s="435" customFormat="1" ht="13.5" customHeight="1">
      <c r="A21" s="430" t="s">
        <v>48</v>
      </c>
      <c r="B21" s="431">
        <v>16.564568901312239</v>
      </c>
      <c r="C21" s="431">
        <v>30.283731101226309</v>
      </c>
      <c r="D21" s="431">
        <v>34.201999999999998</v>
      </c>
      <c r="E21" s="431">
        <v>35.317</v>
      </c>
      <c r="F21" s="431">
        <v>35.113</v>
      </c>
      <c r="G21" s="431">
        <v>34.177</v>
      </c>
      <c r="H21" s="432">
        <v>100</v>
      </c>
      <c r="I21" s="432">
        <v>100</v>
      </c>
      <c r="J21" s="433"/>
      <c r="K21" s="434">
        <v>3.41</v>
      </c>
      <c r="L21" s="434">
        <v>0.55000000000000004</v>
      </c>
      <c r="N21" s="430" t="s">
        <v>352</v>
      </c>
      <c r="O21" s="436">
        <f t="shared" si="0"/>
        <v>656895614617480.63</v>
      </c>
      <c r="P21" s="436">
        <f t="shared" si="1"/>
        <v>1200951879470562.8</v>
      </c>
      <c r="Q21" s="437">
        <f>SUM(Q22:Q26)</f>
        <v>1218084323037287.8</v>
      </c>
      <c r="R21" s="438">
        <v>1187921133284383</v>
      </c>
      <c r="S21" s="438">
        <v>1221604380535230.5</v>
      </c>
      <c r="T21" s="438">
        <v>1255287627786077.8</v>
      </c>
      <c r="U21" s="438">
        <v>1288970875036925</v>
      </c>
      <c r="V21" s="438">
        <v>1322654122287772.5</v>
      </c>
      <c r="W21" s="438">
        <v>1356337369538620</v>
      </c>
      <c r="X21" s="438">
        <v>1365180806571748</v>
      </c>
      <c r="Y21" s="438">
        <v>1374024243604878</v>
      </c>
      <c r="Z21" s="438">
        <v>1382867680638008</v>
      </c>
      <c r="AA21" s="438">
        <v>1391711117671138</v>
      </c>
      <c r="AB21" s="438">
        <v>1400554554704270</v>
      </c>
      <c r="AC21" s="438">
        <v>1398936562637222</v>
      </c>
      <c r="AD21" s="438">
        <v>1397318570570174</v>
      </c>
      <c r="AE21" s="438">
        <v>1395700578503126</v>
      </c>
      <c r="AF21" s="438">
        <v>1394082586436078</v>
      </c>
      <c r="AG21" s="438">
        <v>1392464594369030</v>
      </c>
      <c r="AH21" s="438">
        <v>1385040866061398</v>
      </c>
      <c r="AI21" s="438">
        <v>1377617137753766</v>
      </c>
      <c r="AJ21" s="438">
        <v>1370193409446134</v>
      </c>
      <c r="AK21" s="438">
        <v>1362769681138502</v>
      </c>
      <c r="AL21" s="438">
        <v>1355345952830870</v>
      </c>
      <c r="AM21" s="438">
        <v>1355663206177350</v>
      </c>
      <c r="AN21" s="438">
        <v>1350702517486936</v>
      </c>
      <c r="AO21" s="438">
        <v>1345741828796520</v>
      </c>
      <c r="AP21" s="438">
        <v>1340781140106106</v>
      </c>
      <c r="AQ21" s="438">
        <v>1335820451415692</v>
      </c>
      <c r="AR21" s="438">
        <v>1330859762725278</v>
      </c>
      <c r="AS21" s="438">
        <v>1325899074034862</v>
      </c>
      <c r="AT21" s="438">
        <v>1320938385344448</v>
      </c>
      <c r="AU21" s="438">
        <v>1315977696654034</v>
      </c>
      <c r="AV21" s="438">
        <v>1311017007963618</v>
      </c>
      <c r="AW21" s="439">
        <f>(AV21/R21)^(1/30)-1</f>
        <v>3.2920183413733817E-3</v>
      </c>
    </row>
    <row r="22" spans="1:49" s="435" customFormat="1" ht="13.5" customHeight="1">
      <c r="A22" s="440" t="s">
        <v>46</v>
      </c>
      <c r="B22" s="431">
        <v>13.275017250026536</v>
      </c>
      <c r="C22" s="431">
        <v>25.562886985760269</v>
      </c>
      <c r="D22" s="431">
        <v>29.731999999999999</v>
      </c>
      <c r="E22" s="431">
        <v>30.861999999999998</v>
      </c>
      <c r="F22" s="431">
        <v>30.614999999999998</v>
      </c>
      <c r="G22" s="431">
        <v>29.635000000000002</v>
      </c>
      <c r="H22" s="432">
        <v>84.41</v>
      </c>
      <c r="I22" s="432">
        <v>86.71</v>
      </c>
      <c r="J22" s="441"/>
      <c r="K22" s="434">
        <v>3.71</v>
      </c>
      <c r="L22" s="434">
        <v>0.67</v>
      </c>
      <c r="N22" s="440" t="s">
        <v>46</v>
      </c>
      <c r="O22" s="442">
        <f>B22*$A$44</f>
        <v>526442955893830.69</v>
      </c>
      <c r="P22" s="442">
        <f t="shared" si="1"/>
        <v>1013738930240310.6</v>
      </c>
      <c r="Q22" s="437">
        <f>P22*P$73</f>
        <v>1004407230411281.6</v>
      </c>
      <c r="R22" s="437">
        <v>955882391300331</v>
      </c>
      <c r="S22" s="437">
        <v>1000520325478848.8</v>
      </c>
      <c r="T22" s="437">
        <v>1045158259657366.6</v>
      </c>
      <c r="U22" s="437">
        <v>1089796193835884.4</v>
      </c>
      <c r="V22" s="437">
        <v>1134434128014402.3</v>
      </c>
      <c r="W22" s="437">
        <v>1179072062192920</v>
      </c>
      <c r="X22" s="437">
        <v>1188034469230978</v>
      </c>
      <c r="Y22" s="437">
        <v>1196996876269038</v>
      </c>
      <c r="Z22" s="437">
        <v>1205959283307098</v>
      </c>
      <c r="AA22" s="437">
        <v>1214921690345158</v>
      </c>
      <c r="AB22" s="437">
        <v>1223884097383220</v>
      </c>
      <c r="AC22" s="437">
        <v>1221925057968706.5</v>
      </c>
      <c r="AD22" s="437">
        <v>1219966018554192.5</v>
      </c>
      <c r="AE22" s="437">
        <v>1218006979139678.5</v>
      </c>
      <c r="AF22" s="437">
        <v>1216047939725164.5</v>
      </c>
      <c r="AG22" s="437">
        <v>1214088900310650</v>
      </c>
      <c r="AH22" s="437">
        <v>1206316193321890</v>
      </c>
      <c r="AI22" s="437">
        <v>1198543486333130</v>
      </c>
      <c r="AJ22" s="437">
        <v>1190770779344370</v>
      </c>
      <c r="AK22" s="437">
        <v>1182998072355610</v>
      </c>
      <c r="AL22" s="437">
        <v>1175225365366850</v>
      </c>
      <c r="AM22" s="437">
        <v>1175204215143750</v>
      </c>
      <c r="AN22" s="437">
        <v>1169897912580428</v>
      </c>
      <c r="AO22" s="437">
        <v>1164591610017106</v>
      </c>
      <c r="AP22" s="437">
        <v>1159285307453784</v>
      </c>
      <c r="AQ22" s="437">
        <v>1153979004890462</v>
      </c>
      <c r="AR22" s="437">
        <v>1148672702327138</v>
      </c>
      <c r="AS22" s="437">
        <v>1143366399763816</v>
      </c>
      <c r="AT22" s="437">
        <v>1138060097200494</v>
      </c>
      <c r="AU22" s="437">
        <v>1132753794637172</v>
      </c>
      <c r="AV22" s="437">
        <v>1127447492073850</v>
      </c>
      <c r="AW22" s="443"/>
    </row>
    <row r="23" spans="1:49" s="435" customFormat="1" ht="13.5" customHeight="1">
      <c r="A23" s="440" t="s">
        <v>42</v>
      </c>
      <c r="B23" s="431">
        <v>0.92281653717970269</v>
      </c>
      <c r="C23" s="431">
        <v>6.8318916203372868E-2</v>
      </c>
      <c r="D23" s="431">
        <v>5.8000000000000003E-2</v>
      </c>
      <c r="E23" s="431">
        <v>5.7000000000000002E-2</v>
      </c>
      <c r="F23" s="431">
        <v>5.5E-2</v>
      </c>
      <c r="G23" s="431">
        <v>5.1999999999999998E-2</v>
      </c>
      <c r="H23" s="432">
        <v>0.23</v>
      </c>
      <c r="I23" s="432">
        <v>0.15</v>
      </c>
      <c r="J23" s="441"/>
      <c r="K23" s="434">
        <v>-13.47</v>
      </c>
      <c r="L23" s="434">
        <v>-1.19</v>
      </c>
      <c r="N23" s="440" t="s">
        <v>42</v>
      </c>
      <c r="O23" s="436">
        <f t="shared" si="0"/>
        <v>36595829325918.25</v>
      </c>
      <c r="P23" s="436">
        <f t="shared" si="1"/>
        <v>2709300599175.8423</v>
      </c>
      <c r="Q23" s="437">
        <f>P23*P$74</f>
        <v>2706250861875.7437</v>
      </c>
      <c r="R23" s="438">
        <v>2599510056372.3008</v>
      </c>
      <c r="S23" s="438">
        <v>2539625397493.8403</v>
      </c>
      <c r="T23" s="438">
        <v>2479740738615.3804</v>
      </c>
      <c r="U23" s="438">
        <v>2419856079736.9199</v>
      </c>
      <c r="V23" s="438">
        <v>2359971420858.46</v>
      </c>
      <c r="W23" s="438">
        <v>2300086761980</v>
      </c>
      <c r="X23" s="438">
        <v>2292155428318.002</v>
      </c>
      <c r="Y23" s="438">
        <v>2284224094656.002</v>
      </c>
      <c r="Z23" s="438">
        <v>2276292760994.002</v>
      </c>
      <c r="AA23" s="438">
        <v>2268361427332.002</v>
      </c>
      <c r="AB23" s="438">
        <v>2260430093670</v>
      </c>
      <c r="AC23" s="438">
        <v>2244567426346</v>
      </c>
      <c r="AD23" s="438">
        <v>2228704759022</v>
      </c>
      <c r="AE23" s="438">
        <v>2212842091698</v>
      </c>
      <c r="AF23" s="438">
        <v>2196979424374</v>
      </c>
      <c r="AG23" s="438">
        <v>2181116757050</v>
      </c>
      <c r="AH23" s="438">
        <v>2157322756064</v>
      </c>
      <c r="AI23" s="438">
        <v>2133528755078</v>
      </c>
      <c r="AJ23" s="438">
        <v>2109734754092</v>
      </c>
      <c r="AK23" s="438">
        <v>2085940753106</v>
      </c>
      <c r="AL23" s="438">
        <v>2062146752120</v>
      </c>
      <c r="AM23" s="438">
        <v>2048927862683.3359</v>
      </c>
      <c r="AN23" s="438">
        <v>2028498669917.5781</v>
      </c>
      <c r="AO23" s="438">
        <v>2008069477151.8203</v>
      </c>
      <c r="AP23" s="438">
        <v>1987640284386.0625</v>
      </c>
      <c r="AQ23" s="438">
        <v>1967211091620.3047</v>
      </c>
      <c r="AR23" s="438">
        <v>1946781898854.5469</v>
      </c>
      <c r="AS23" s="438">
        <v>1926352706088.7891</v>
      </c>
      <c r="AT23" s="438">
        <v>1905923513323.0313</v>
      </c>
      <c r="AU23" s="438">
        <v>1885494320557.2734</v>
      </c>
      <c r="AV23" s="438">
        <v>1865065127791.5156</v>
      </c>
      <c r="AW23" s="443"/>
    </row>
    <row r="24" spans="1:49" s="435" customFormat="1" ht="13.5" customHeight="1">
      <c r="A24" s="440" t="s">
        <v>43</v>
      </c>
      <c r="B24" s="431">
        <v>0.64701865000000003</v>
      </c>
      <c r="C24" s="431">
        <v>1.6552676211186672</v>
      </c>
      <c r="D24" s="431">
        <v>1.786</v>
      </c>
      <c r="E24" s="431">
        <v>1.8540000000000001</v>
      </c>
      <c r="F24" s="431">
        <v>1.9330000000000001</v>
      </c>
      <c r="G24" s="431">
        <v>1.998</v>
      </c>
      <c r="H24" s="432">
        <v>5.47</v>
      </c>
      <c r="I24" s="432">
        <v>5.84</v>
      </c>
      <c r="J24" s="441"/>
      <c r="K24" s="434">
        <v>5.36</v>
      </c>
      <c r="L24" s="434">
        <v>0.86</v>
      </c>
      <c r="N24" s="440" t="s">
        <v>43</v>
      </c>
      <c r="O24" s="436">
        <f t="shared" si="0"/>
        <v>25658603993433.984</v>
      </c>
      <c r="P24" s="436">
        <f t="shared" si="1"/>
        <v>65642399014985.734</v>
      </c>
      <c r="Q24" s="437">
        <f>P24*P$75</f>
        <v>93761051782445.266</v>
      </c>
      <c r="R24" s="438">
        <v>115985416512739.73</v>
      </c>
      <c r="S24" s="438">
        <v>106953695130523.78</v>
      </c>
      <c r="T24" s="438">
        <v>97921973748307.844</v>
      </c>
      <c r="U24" s="438">
        <v>88890252366091.891</v>
      </c>
      <c r="V24" s="438">
        <v>79858530983875.938</v>
      </c>
      <c r="W24" s="438">
        <v>70826809601660</v>
      </c>
      <c r="X24" s="438">
        <v>71366140290676</v>
      </c>
      <c r="Y24" s="438">
        <v>71905470979692</v>
      </c>
      <c r="Z24" s="438">
        <v>72444801668708</v>
      </c>
      <c r="AA24" s="438">
        <v>72984132357724</v>
      </c>
      <c r="AB24" s="438">
        <v>73523463046740</v>
      </c>
      <c r="AC24" s="438">
        <v>74150038406038</v>
      </c>
      <c r="AD24" s="438">
        <v>74776613765336</v>
      </c>
      <c r="AE24" s="438">
        <v>75403189124634</v>
      </c>
      <c r="AF24" s="438">
        <v>76029764483932</v>
      </c>
      <c r="AG24" s="438">
        <v>76656339843230</v>
      </c>
      <c r="AH24" s="438">
        <v>77171876531260</v>
      </c>
      <c r="AI24" s="438">
        <v>77687413219290</v>
      </c>
      <c r="AJ24" s="438">
        <v>78202949907320</v>
      </c>
      <c r="AK24" s="438">
        <v>78718486595350</v>
      </c>
      <c r="AL24" s="438">
        <v>79234023283380</v>
      </c>
      <c r="AM24" s="438">
        <v>79897611533100.75</v>
      </c>
      <c r="AN24" s="438">
        <v>80460255536214.25</v>
      </c>
      <c r="AO24" s="438">
        <v>81022899539327.5</v>
      </c>
      <c r="AP24" s="438">
        <v>81585543542441</v>
      </c>
      <c r="AQ24" s="438">
        <v>82148187545554.25</v>
      </c>
      <c r="AR24" s="438">
        <v>82710831548667.75</v>
      </c>
      <c r="AS24" s="438">
        <v>83273475551781</v>
      </c>
      <c r="AT24" s="438">
        <v>83836119554894.5</v>
      </c>
      <c r="AU24" s="438">
        <v>84398763558008</v>
      </c>
      <c r="AV24" s="438">
        <v>84961407561121.25</v>
      </c>
      <c r="AW24" s="443"/>
    </row>
    <row r="25" spans="1:49" s="435" customFormat="1" ht="13.5" customHeight="1">
      <c r="A25" s="440" t="s">
        <v>44</v>
      </c>
      <c r="B25" s="431">
        <v>1.7197164641059999</v>
      </c>
      <c r="C25" s="431">
        <v>2.9972575781439996</v>
      </c>
      <c r="D25" s="431">
        <v>2.625</v>
      </c>
      <c r="E25" s="431">
        <v>2.5449999999999999</v>
      </c>
      <c r="F25" s="431">
        <v>2.5099999999999998</v>
      </c>
      <c r="G25" s="431">
        <v>2.492</v>
      </c>
      <c r="H25" s="432">
        <v>9.9</v>
      </c>
      <c r="I25" s="432">
        <v>7.29</v>
      </c>
      <c r="J25" s="441"/>
      <c r="K25" s="434">
        <v>3.13</v>
      </c>
      <c r="L25" s="434">
        <v>-0.84</v>
      </c>
      <c r="N25" s="440" t="s">
        <v>44</v>
      </c>
      <c r="O25" s="436">
        <f t="shared" si="0"/>
        <v>68198225404297.656</v>
      </c>
      <c r="P25" s="436">
        <f t="shared" si="1"/>
        <v>118861249616090.5</v>
      </c>
      <c r="Q25" s="437">
        <f>P25*P$77</f>
        <v>117209789981685.2</v>
      </c>
      <c r="R25" s="438">
        <v>113453815414940.44</v>
      </c>
      <c r="S25" s="438">
        <v>111582803194702.36</v>
      </c>
      <c r="T25" s="438">
        <v>109711790974464.27</v>
      </c>
      <c r="U25" s="438">
        <v>107840778754226.19</v>
      </c>
      <c r="V25" s="438">
        <v>105969766533988.09</v>
      </c>
      <c r="W25" s="438">
        <v>104098754313750</v>
      </c>
      <c r="X25" s="438">
        <v>103464247620790</v>
      </c>
      <c r="Y25" s="438">
        <v>102829740927830</v>
      </c>
      <c r="Z25" s="438">
        <v>102195234234870</v>
      </c>
      <c r="AA25" s="438">
        <v>101560727541910</v>
      </c>
      <c r="AB25" s="438">
        <v>100926220848950</v>
      </c>
      <c r="AC25" s="438">
        <v>100648624170780</v>
      </c>
      <c r="AD25" s="438">
        <v>100371027492610</v>
      </c>
      <c r="AE25" s="438">
        <v>100093430814440</v>
      </c>
      <c r="AF25" s="438">
        <v>99815834136270</v>
      </c>
      <c r="AG25" s="438">
        <v>99538237458099.984</v>
      </c>
      <c r="AH25" s="438">
        <v>99395473452184</v>
      </c>
      <c r="AI25" s="438">
        <v>99252709446268</v>
      </c>
      <c r="AJ25" s="438">
        <v>99109945440352.063</v>
      </c>
      <c r="AK25" s="438">
        <v>98967181434436.063</v>
      </c>
      <c r="AL25" s="438">
        <v>98824417428520</v>
      </c>
      <c r="AM25" s="438">
        <v>98501876526265.375</v>
      </c>
      <c r="AN25" s="438">
        <v>98301910780605.25</v>
      </c>
      <c r="AO25" s="438">
        <v>98101945034945.125</v>
      </c>
      <c r="AP25" s="438">
        <v>97901979289285</v>
      </c>
      <c r="AQ25" s="438">
        <v>97702013543624.938</v>
      </c>
      <c r="AR25" s="438">
        <v>97502047797964.813</v>
      </c>
      <c r="AS25" s="438">
        <v>97302082052304.688</v>
      </c>
      <c r="AT25" s="438">
        <v>97102116306644.563</v>
      </c>
      <c r="AU25" s="438">
        <v>96902150560984.438</v>
      </c>
      <c r="AV25" s="438">
        <v>96702184815324.313</v>
      </c>
      <c r="AW25" s="443"/>
    </row>
    <row r="26" spans="1:49" s="435" customFormat="1" ht="13.5" customHeight="1">
      <c r="A26" s="444" t="s">
        <v>45</v>
      </c>
      <c r="B26" s="445">
        <v>0</v>
      </c>
      <c r="C26" s="445">
        <v>0</v>
      </c>
      <c r="D26" s="431">
        <v>0</v>
      </c>
      <c r="E26" s="431">
        <v>0</v>
      </c>
      <c r="F26" s="431">
        <v>0</v>
      </c>
      <c r="G26" s="431">
        <v>0</v>
      </c>
      <c r="H26" s="432">
        <v>0</v>
      </c>
      <c r="I26" s="432">
        <v>0</v>
      </c>
      <c r="J26" s="446"/>
      <c r="K26" s="434" t="s">
        <v>39</v>
      </c>
      <c r="L26" s="434" t="s">
        <v>39</v>
      </c>
      <c r="N26" s="444" t="s">
        <v>45</v>
      </c>
      <c r="O26" s="436">
        <f t="shared" si="0"/>
        <v>0</v>
      </c>
      <c r="P26" s="436">
        <f t="shared" si="1"/>
        <v>0</v>
      </c>
      <c r="Q26" s="437">
        <f>P26*P$78</f>
        <v>0</v>
      </c>
      <c r="R26" s="438">
        <v>0</v>
      </c>
      <c r="S26" s="438">
        <v>0</v>
      </c>
      <c r="T26" s="438">
        <v>0</v>
      </c>
      <c r="U26" s="438">
        <v>0</v>
      </c>
      <c r="V26" s="438">
        <v>0</v>
      </c>
      <c r="W26" s="438">
        <v>0</v>
      </c>
      <c r="X26" s="438">
        <v>0</v>
      </c>
      <c r="Y26" s="438">
        <v>0</v>
      </c>
      <c r="Z26" s="438">
        <v>0</v>
      </c>
      <c r="AA26" s="438">
        <v>0</v>
      </c>
      <c r="AB26" s="438">
        <v>0</v>
      </c>
      <c r="AC26" s="438">
        <v>0</v>
      </c>
      <c r="AD26" s="438">
        <v>0</v>
      </c>
      <c r="AE26" s="438">
        <v>0</v>
      </c>
      <c r="AF26" s="438">
        <v>0</v>
      </c>
      <c r="AG26" s="438">
        <v>0</v>
      </c>
      <c r="AH26" s="438">
        <v>0</v>
      </c>
      <c r="AI26" s="438">
        <v>0</v>
      </c>
      <c r="AJ26" s="438">
        <v>0</v>
      </c>
      <c r="AK26" s="438">
        <v>0</v>
      </c>
      <c r="AL26" s="438">
        <v>0</v>
      </c>
      <c r="AM26" s="447">
        <v>0</v>
      </c>
      <c r="AN26" s="447">
        <v>0</v>
      </c>
      <c r="AO26" s="447">
        <v>0</v>
      </c>
      <c r="AP26" s="447">
        <v>0</v>
      </c>
      <c r="AQ26" s="447">
        <v>0</v>
      </c>
      <c r="AR26" s="447">
        <v>0</v>
      </c>
      <c r="AS26" s="447">
        <v>0</v>
      </c>
      <c r="AT26" s="447">
        <v>0</v>
      </c>
      <c r="AU26" s="447">
        <v>0</v>
      </c>
      <c r="AV26" s="447">
        <v>0</v>
      </c>
      <c r="AW26" s="443"/>
    </row>
    <row r="27" spans="1:49" s="55" customFormat="1" ht="3" customHeight="1">
      <c r="A27" s="50"/>
      <c r="B27" s="51"/>
      <c r="C27" s="51"/>
      <c r="D27" s="52"/>
      <c r="E27" s="52"/>
      <c r="F27" s="52"/>
      <c r="G27" s="52"/>
      <c r="H27" s="53"/>
      <c r="I27" s="53"/>
      <c r="J27" s="53"/>
      <c r="K27" s="54"/>
      <c r="L27" s="54"/>
      <c r="N27" s="50"/>
      <c r="O27" s="149">
        <f t="shared" si="0"/>
        <v>0</v>
      </c>
      <c r="P27" s="149">
        <f t="shared" si="1"/>
        <v>0</v>
      </c>
      <c r="Q27" s="415"/>
      <c r="R27" s="151">
        <v>-5</v>
      </c>
      <c r="S27" s="151">
        <v>-4</v>
      </c>
      <c r="T27" s="151">
        <v>-3</v>
      </c>
      <c r="U27" s="151">
        <v>-2</v>
      </c>
      <c r="V27" s="151">
        <v>-1</v>
      </c>
      <c r="W27" s="151">
        <v>0</v>
      </c>
      <c r="X27" s="151"/>
      <c r="Y27" s="151"/>
      <c r="Z27" s="151"/>
      <c r="AA27" s="151"/>
      <c r="AB27" s="151">
        <v>0</v>
      </c>
      <c r="AC27" s="151"/>
      <c r="AD27" s="151"/>
      <c r="AE27" s="151"/>
      <c r="AF27" s="151"/>
      <c r="AG27" s="151">
        <v>0</v>
      </c>
      <c r="AH27" s="151"/>
      <c r="AI27" s="151"/>
      <c r="AJ27" s="151"/>
      <c r="AK27" s="151"/>
      <c r="AL27" s="151">
        <v>0</v>
      </c>
      <c r="AM27" s="151"/>
      <c r="AN27" s="151"/>
      <c r="AO27" s="151"/>
      <c r="AP27" s="151"/>
      <c r="AQ27" s="151"/>
      <c r="AR27" s="151"/>
      <c r="AS27" s="151"/>
      <c r="AT27" s="151"/>
      <c r="AU27" s="151"/>
      <c r="AV27" s="151"/>
      <c r="AW27" s="171"/>
    </row>
    <row r="28" spans="1:49" ht="13.5" customHeight="1">
      <c r="A28" s="42" t="s">
        <v>49</v>
      </c>
      <c r="B28" s="43">
        <v>5.1077679549385184</v>
      </c>
      <c r="C28" s="43">
        <v>11.424090483035839</v>
      </c>
      <c r="D28" s="44">
        <v>13.128</v>
      </c>
      <c r="E28" s="44">
        <v>14.29</v>
      </c>
      <c r="F28" s="44">
        <v>15.276999999999999</v>
      </c>
      <c r="G28" s="44">
        <v>16.297999999999998</v>
      </c>
      <c r="H28" s="45">
        <v>100</v>
      </c>
      <c r="I28" s="45">
        <v>100</v>
      </c>
      <c r="J28" s="46"/>
      <c r="K28" s="47">
        <v>4.57</v>
      </c>
      <c r="L28" s="47">
        <v>1.63</v>
      </c>
      <c r="N28" s="42" t="s">
        <v>128</v>
      </c>
      <c r="O28" s="149">
        <f t="shared" si="0"/>
        <v>202557059593443.84</v>
      </c>
      <c r="P28" s="149">
        <f t="shared" si="1"/>
        <v>453041367029179.94</v>
      </c>
      <c r="Q28" s="415">
        <f>SUM(Q29:Q33)</f>
        <v>481384618057926.56</v>
      </c>
      <c r="R28" s="151">
        <v>495852240569989.63</v>
      </c>
      <c r="S28" s="151">
        <v>500804340770727.69</v>
      </c>
      <c r="T28" s="151">
        <v>505756440971465.75</v>
      </c>
      <c r="U28" s="151">
        <v>510708541172203.88</v>
      </c>
      <c r="V28" s="151">
        <v>515660641372941.94</v>
      </c>
      <c r="W28" s="151">
        <v>520612741573680</v>
      </c>
      <c r="X28" s="151">
        <v>529828951288920</v>
      </c>
      <c r="Y28" s="151">
        <v>539045161004164</v>
      </c>
      <c r="Z28" s="151">
        <v>548261370719408</v>
      </c>
      <c r="AA28" s="151">
        <v>557477580434652</v>
      </c>
      <c r="AB28" s="151">
        <v>566693790149900</v>
      </c>
      <c r="AC28" s="151">
        <v>574522016474292</v>
      </c>
      <c r="AD28" s="151">
        <v>582350242798686</v>
      </c>
      <c r="AE28" s="151">
        <v>590178469123080</v>
      </c>
      <c r="AF28" s="151">
        <v>598006695447474</v>
      </c>
      <c r="AG28" s="151">
        <v>605834921771870</v>
      </c>
      <c r="AH28" s="151">
        <v>613932813440770</v>
      </c>
      <c r="AI28" s="151">
        <v>622030705109672</v>
      </c>
      <c r="AJ28" s="151">
        <v>630128596778574</v>
      </c>
      <c r="AK28" s="151">
        <v>638226488447476</v>
      </c>
      <c r="AL28" s="151">
        <v>646324380116379.88</v>
      </c>
      <c r="AM28" s="151">
        <v>654062717992606</v>
      </c>
      <c r="AN28" s="151">
        <v>662046206182018</v>
      </c>
      <c r="AO28" s="151">
        <v>670029694371432</v>
      </c>
      <c r="AP28" s="151">
        <v>678013182560846</v>
      </c>
      <c r="AQ28" s="151">
        <v>685996670750260</v>
      </c>
      <c r="AR28" s="151">
        <v>693980158939674</v>
      </c>
      <c r="AS28" s="151">
        <v>701963647129088</v>
      </c>
      <c r="AT28" s="151">
        <v>709947135318502</v>
      </c>
      <c r="AU28" s="151">
        <v>717930623507916</v>
      </c>
      <c r="AV28" s="151">
        <v>725914111697330</v>
      </c>
      <c r="AW28" s="174">
        <f>(AV28/R28)^(1/30)-1</f>
        <v>1.2786177125774234E-2</v>
      </c>
    </row>
    <row r="29" spans="1:49" ht="13.5" customHeight="1">
      <c r="A29" s="48" t="s">
        <v>46</v>
      </c>
      <c r="B29" s="43">
        <v>0</v>
      </c>
      <c r="C29" s="43">
        <v>0</v>
      </c>
      <c r="D29" s="44">
        <v>0</v>
      </c>
      <c r="E29" s="44">
        <v>0</v>
      </c>
      <c r="F29" s="44">
        <v>0</v>
      </c>
      <c r="G29" s="44">
        <v>0</v>
      </c>
      <c r="H29" s="45">
        <v>0</v>
      </c>
      <c r="I29" s="45">
        <v>0</v>
      </c>
      <c r="J29" s="41"/>
      <c r="K29" s="47" t="s">
        <v>39</v>
      </c>
      <c r="L29" s="47" t="s">
        <v>39</v>
      </c>
      <c r="N29" s="48" t="s">
        <v>46</v>
      </c>
      <c r="O29" s="149">
        <f t="shared" si="0"/>
        <v>0</v>
      </c>
      <c r="P29" s="149">
        <f t="shared" si="1"/>
        <v>0</v>
      </c>
      <c r="Q29" s="415">
        <f>P29*P$73</f>
        <v>0</v>
      </c>
      <c r="R29" s="151">
        <v>0</v>
      </c>
      <c r="S29" s="151">
        <v>0</v>
      </c>
      <c r="T29" s="151">
        <v>0</v>
      </c>
      <c r="U29" s="151">
        <v>0</v>
      </c>
      <c r="V29" s="151">
        <v>0</v>
      </c>
      <c r="W29" s="151">
        <v>0</v>
      </c>
      <c r="X29" s="151">
        <v>0</v>
      </c>
      <c r="Y29" s="151">
        <v>0</v>
      </c>
      <c r="Z29" s="151">
        <v>0</v>
      </c>
      <c r="AA29" s="151">
        <v>0</v>
      </c>
      <c r="AB29" s="151">
        <v>0</v>
      </c>
      <c r="AC29" s="151">
        <v>0</v>
      </c>
      <c r="AD29" s="151">
        <v>0</v>
      </c>
      <c r="AE29" s="151">
        <v>0</v>
      </c>
      <c r="AF29" s="151">
        <v>0</v>
      </c>
      <c r="AG29" s="151">
        <v>0</v>
      </c>
      <c r="AH29" s="151">
        <v>0</v>
      </c>
      <c r="AI29" s="151">
        <v>0</v>
      </c>
      <c r="AJ29" s="151">
        <v>0</v>
      </c>
      <c r="AK29" s="151">
        <v>0</v>
      </c>
      <c r="AL29" s="151">
        <v>0</v>
      </c>
      <c r="AM29" s="151">
        <v>0</v>
      </c>
      <c r="AN29" s="151">
        <v>0</v>
      </c>
      <c r="AO29" s="151">
        <v>0</v>
      </c>
      <c r="AP29" s="151">
        <v>0</v>
      </c>
      <c r="AQ29" s="151">
        <v>0</v>
      </c>
      <c r="AR29" s="151">
        <v>0</v>
      </c>
      <c r="AS29" s="151">
        <v>0</v>
      </c>
      <c r="AT29" s="151">
        <v>0</v>
      </c>
      <c r="AU29" s="151">
        <v>0</v>
      </c>
      <c r="AV29" s="151">
        <v>0</v>
      </c>
      <c r="AW29" s="171"/>
    </row>
    <row r="30" spans="1:49" ht="13.5" customHeight="1">
      <c r="A30" s="48" t="s">
        <v>42</v>
      </c>
      <c r="B30" s="43">
        <v>1.5485365429385192</v>
      </c>
      <c r="C30" s="43">
        <v>0.28404264420545788</v>
      </c>
      <c r="D30" s="44">
        <v>0.27200000000000002</v>
      </c>
      <c r="E30" s="44">
        <v>0.24299999999999999</v>
      </c>
      <c r="F30" s="44">
        <v>0.217</v>
      </c>
      <c r="G30" s="44">
        <v>0.19</v>
      </c>
      <c r="H30" s="45">
        <v>2.4900000000000002</v>
      </c>
      <c r="I30" s="45">
        <v>1.17</v>
      </c>
      <c r="J30" s="41"/>
      <c r="K30" s="47">
        <v>-8.99</v>
      </c>
      <c r="L30" s="47">
        <v>-1.8</v>
      </c>
      <c r="N30" s="48" t="s">
        <v>42</v>
      </c>
      <c r="O30" s="149">
        <f t="shared" si="0"/>
        <v>61409800049226.93</v>
      </c>
      <c r="P30" s="149">
        <f t="shared" si="1"/>
        <v>11264184927151.188</v>
      </c>
      <c r="Q30" s="415">
        <f>P30*P$74</f>
        <v>11251505343003.902</v>
      </c>
      <c r="R30" s="151">
        <v>10807719897848.939</v>
      </c>
      <c r="S30" s="151">
        <v>10803498674343.15</v>
      </c>
      <c r="T30" s="151">
        <v>10799277450837.363</v>
      </c>
      <c r="U30" s="151">
        <v>10795056227331.574</v>
      </c>
      <c r="V30" s="151">
        <v>10790835003825.787</v>
      </c>
      <c r="W30" s="151">
        <v>10786613780320</v>
      </c>
      <c r="X30" s="151">
        <v>10556605104122</v>
      </c>
      <c r="Y30" s="151">
        <v>10326596427924</v>
      </c>
      <c r="Z30" s="151">
        <v>10096587751726</v>
      </c>
      <c r="AA30" s="151">
        <v>9866579075528</v>
      </c>
      <c r="AB30" s="151">
        <v>9636570399330</v>
      </c>
      <c r="AC30" s="151">
        <v>9430355724118</v>
      </c>
      <c r="AD30" s="151">
        <v>9224141048906</v>
      </c>
      <c r="AE30" s="151">
        <v>9017926373694</v>
      </c>
      <c r="AF30" s="151">
        <v>8811711698482</v>
      </c>
      <c r="AG30" s="151">
        <v>8605497023270</v>
      </c>
      <c r="AH30" s="151">
        <v>8391351014396</v>
      </c>
      <c r="AI30" s="151">
        <v>8177205005522</v>
      </c>
      <c r="AJ30" s="151">
        <v>7963058996648</v>
      </c>
      <c r="AK30" s="151">
        <v>7748912987774</v>
      </c>
      <c r="AL30" s="151">
        <v>7534766978900</v>
      </c>
      <c r="AM30" s="151">
        <v>7331196081575.3125</v>
      </c>
      <c r="AN30" s="151">
        <v>7120414880921.5625</v>
      </c>
      <c r="AO30" s="151">
        <v>6909633680267.8125</v>
      </c>
      <c r="AP30" s="151">
        <v>6698852479614</v>
      </c>
      <c r="AQ30" s="151">
        <v>6488071278960.25</v>
      </c>
      <c r="AR30" s="151">
        <v>6277290078306.5</v>
      </c>
      <c r="AS30" s="151">
        <v>6066508877652.75</v>
      </c>
      <c r="AT30" s="151">
        <v>5855727676999</v>
      </c>
      <c r="AU30" s="151">
        <v>5644946476345.25</v>
      </c>
      <c r="AV30" s="151">
        <v>5434165275691.5</v>
      </c>
      <c r="AW30" s="171"/>
    </row>
    <row r="31" spans="1:49" ht="13.5" customHeight="1">
      <c r="A31" s="48" t="s">
        <v>43</v>
      </c>
      <c r="B31" s="43">
        <v>0.72147075000000016</v>
      </c>
      <c r="C31" s="43">
        <v>1.9667732148303811</v>
      </c>
      <c r="D31" s="44">
        <v>2.1080000000000001</v>
      </c>
      <c r="E31" s="44">
        <v>2.3250000000000002</v>
      </c>
      <c r="F31" s="44">
        <v>2.524</v>
      </c>
      <c r="G31" s="44">
        <v>2.7330000000000001</v>
      </c>
      <c r="H31" s="45">
        <v>17.22</v>
      </c>
      <c r="I31" s="45">
        <v>16.77</v>
      </c>
      <c r="J31" s="41"/>
      <c r="K31" s="47">
        <v>5.73</v>
      </c>
      <c r="L31" s="47">
        <v>1.51</v>
      </c>
      <c r="N31" s="48" t="s">
        <v>43</v>
      </c>
      <c r="O31" s="149">
        <f t="shared" si="0"/>
        <v>28611126228116.938</v>
      </c>
      <c r="P31" s="149">
        <f t="shared" si="1"/>
        <v>77995673021520.797</v>
      </c>
      <c r="Q31" s="415">
        <f>P31*P$75</f>
        <v>111405988305027.98</v>
      </c>
      <c r="R31" s="151">
        <v>137812766707800</v>
      </c>
      <c r="S31" s="151">
        <v>126969464725736</v>
      </c>
      <c r="T31" s="151">
        <v>116126162743672.02</v>
      </c>
      <c r="U31" s="151">
        <v>105282860761608.02</v>
      </c>
      <c r="V31" s="151">
        <v>94439558779544.016</v>
      </c>
      <c r="W31" s="151">
        <v>83596256797480</v>
      </c>
      <c r="X31" s="151">
        <v>85317356202134</v>
      </c>
      <c r="Y31" s="151">
        <v>87038455606788</v>
      </c>
      <c r="Z31" s="151">
        <v>88759555011442</v>
      </c>
      <c r="AA31" s="151">
        <v>90480654416096</v>
      </c>
      <c r="AB31" s="151">
        <v>92201753820750</v>
      </c>
      <c r="AC31" s="151">
        <v>93780089219488</v>
      </c>
      <c r="AD31" s="151">
        <v>95358424618226</v>
      </c>
      <c r="AE31" s="151">
        <v>96936760016964</v>
      </c>
      <c r="AF31" s="151">
        <v>98515095415702</v>
      </c>
      <c r="AG31" s="151">
        <v>100093430814440</v>
      </c>
      <c r="AH31" s="151">
        <v>101751079549798</v>
      </c>
      <c r="AI31" s="151">
        <v>103408728285156</v>
      </c>
      <c r="AJ31" s="151">
        <v>105066377020514</v>
      </c>
      <c r="AK31" s="151">
        <v>106724025755872</v>
      </c>
      <c r="AL31" s="151">
        <v>108381674491230</v>
      </c>
      <c r="AM31" s="151">
        <v>109933572111094.5</v>
      </c>
      <c r="AN31" s="151">
        <v>111557572764250</v>
      </c>
      <c r="AO31" s="151">
        <v>113181573417405.5</v>
      </c>
      <c r="AP31" s="151">
        <v>114805574070561</v>
      </c>
      <c r="AQ31" s="151">
        <v>116429574723717</v>
      </c>
      <c r="AR31" s="151">
        <v>118053575376872.5</v>
      </c>
      <c r="AS31" s="151">
        <v>119677576030028</v>
      </c>
      <c r="AT31" s="151">
        <v>121301576683183.5</v>
      </c>
      <c r="AU31" s="151">
        <v>122925577336339</v>
      </c>
      <c r="AV31" s="151">
        <v>124549577989494.5</v>
      </c>
      <c r="AW31" s="171"/>
    </row>
    <row r="32" spans="1:49" ht="13.5" customHeight="1">
      <c r="A32" s="48" t="s">
        <v>44</v>
      </c>
      <c r="B32" s="43">
        <v>2.8377606619999991</v>
      </c>
      <c r="C32" s="43">
        <v>9.1732746239999994</v>
      </c>
      <c r="D32" s="44">
        <v>10.747</v>
      </c>
      <c r="E32" s="44">
        <v>11.722</v>
      </c>
      <c r="F32" s="44">
        <v>12.536</v>
      </c>
      <c r="G32" s="44">
        <v>13.374000000000001</v>
      </c>
      <c r="H32" s="45">
        <v>80.3</v>
      </c>
      <c r="I32" s="45">
        <v>82.06</v>
      </c>
      <c r="J32" s="41"/>
      <c r="K32" s="47">
        <v>6.74</v>
      </c>
      <c r="L32" s="47">
        <v>1.73</v>
      </c>
      <c r="N32" s="48" t="s">
        <v>44</v>
      </c>
      <c r="O32" s="149">
        <f t="shared" si="0"/>
        <v>112536133316099.98</v>
      </c>
      <c r="P32" s="149">
        <f t="shared" si="1"/>
        <v>363781509080507.94</v>
      </c>
      <c r="Q32" s="415">
        <f>P32*P$77</f>
        <v>358727124409894.69</v>
      </c>
      <c r="R32" s="151">
        <v>347231753964340.75</v>
      </c>
      <c r="S32" s="151">
        <v>363023446036986.56</v>
      </c>
      <c r="T32" s="151">
        <v>378815138109632.44</v>
      </c>
      <c r="U32" s="151">
        <v>394606830182278.31</v>
      </c>
      <c r="V32" s="151">
        <v>410398522254924.13</v>
      </c>
      <c r="W32" s="151">
        <v>426190214327570</v>
      </c>
      <c r="X32" s="151">
        <v>433923264648018</v>
      </c>
      <c r="Y32" s="151">
        <v>441656314968468</v>
      </c>
      <c r="Z32" s="151">
        <v>449389365288918</v>
      </c>
      <c r="AA32" s="151">
        <v>457122415609368</v>
      </c>
      <c r="AB32" s="151">
        <v>464855465929820</v>
      </c>
      <c r="AC32" s="151">
        <v>471311571530688</v>
      </c>
      <c r="AD32" s="151">
        <v>477767677131556</v>
      </c>
      <c r="AE32" s="151">
        <v>484223782732424</v>
      </c>
      <c r="AF32" s="151">
        <v>490679888333292</v>
      </c>
      <c r="AG32" s="151">
        <v>497135993934160</v>
      </c>
      <c r="AH32" s="151">
        <v>503782451542916</v>
      </c>
      <c r="AI32" s="151">
        <v>510428909151672</v>
      </c>
      <c r="AJ32" s="151">
        <v>517075366760428</v>
      </c>
      <c r="AK32" s="151">
        <v>523721824369184</v>
      </c>
      <c r="AL32" s="151">
        <v>530368281977940</v>
      </c>
      <c r="AM32" s="151">
        <v>536760936909512</v>
      </c>
      <c r="AN32" s="151">
        <v>543326639120982</v>
      </c>
      <c r="AO32" s="151">
        <v>549892341332454</v>
      </c>
      <c r="AP32" s="151">
        <v>556458043543924</v>
      </c>
      <c r="AQ32" s="151">
        <v>563023745755394</v>
      </c>
      <c r="AR32" s="151">
        <v>569589447966864</v>
      </c>
      <c r="AS32" s="151">
        <v>576155150178334</v>
      </c>
      <c r="AT32" s="151">
        <v>582720852389804</v>
      </c>
      <c r="AU32" s="151">
        <v>589286554601274</v>
      </c>
      <c r="AV32" s="151">
        <v>595852256812744</v>
      </c>
      <c r="AW32" s="171"/>
    </row>
    <row r="33" spans="1:59" ht="13.5" customHeight="1">
      <c r="A33" s="49" t="s">
        <v>45</v>
      </c>
      <c r="B33" s="56">
        <v>0</v>
      </c>
      <c r="C33" s="56">
        <v>0</v>
      </c>
      <c r="D33" s="44">
        <v>0</v>
      </c>
      <c r="E33" s="44">
        <v>0</v>
      </c>
      <c r="F33" s="44">
        <v>0</v>
      </c>
      <c r="G33" s="44">
        <v>0</v>
      </c>
      <c r="H33" s="45">
        <v>0</v>
      </c>
      <c r="I33" s="45">
        <v>0</v>
      </c>
      <c r="J33" s="57"/>
      <c r="K33" s="47" t="s">
        <v>39</v>
      </c>
      <c r="L33" s="47" t="s">
        <v>39</v>
      </c>
      <c r="N33" s="49" t="s">
        <v>45</v>
      </c>
      <c r="O33" s="149">
        <f t="shared" si="0"/>
        <v>0</v>
      </c>
      <c r="P33" s="149">
        <f t="shared" si="1"/>
        <v>0</v>
      </c>
      <c r="Q33" s="415">
        <f>P33*P$78</f>
        <v>0</v>
      </c>
      <c r="R33" s="151">
        <v>0</v>
      </c>
      <c r="S33" s="151">
        <v>0</v>
      </c>
      <c r="T33" s="151">
        <v>0</v>
      </c>
      <c r="U33" s="151">
        <v>0</v>
      </c>
      <c r="V33" s="151">
        <v>0</v>
      </c>
      <c r="W33" s="151">
        <v>0</v>
      </c>
      <c r="X33" s="151">
        <v>0</v>
      </c>
      <c r="Y33" s="151">
        <v>0</v>
      </c>
      <c r="Z33" s="151">
        <v>0</v>
      </c>
      <c r="AA33" s="151">
        <v>0</v>
      </c>
      <c r="AB33" s="151">
        <v>0</v>
      </c>
      <c r="AC33" s="151">
        <v>0</v>
      </c>
      <c r="AD33" s="151">
        <v>0</v>
      </c>
      <c r="AE33" s="151">
        <v>0</v>
      </c>
      <c r="AF33" s="151">
        <v>0</v>
      </c>
      <c r="AG33" s="151">
        <v>0</v>
      </c>
      <c r="AH33" s="151">
        <v>0</v>
      </c>
      <c r="AI33" s="151">
        <v>0</v>
      </c>
      <c r="AJ33" s="151">
        <v>0</v>
      </c>
      <c r="AK33" s="151">
        <v>0</v>
      </c>
      <c r="AL33" s="151">
        <v>0</v>
      </c>
      <c r="AM33" s="163">
        <v>0</v>
      </c>
      <c r="AN33" s="163">
        <v>0</v>
      </c>
      <c r="AO33" s="163">
        <v>0</v>
      </c>
      <c r="AP33" s="163">
        <v>0</v>
      </c>
      <c r="AQ33" s="163">
        <v>0</v>
      </c>
      <c r="AR33" s="163">
        <v>0</v>
      </c>
      <c r="AS33" s="163">
        <v>0</v>
      </c>
      <c r="AT33" s="163">
        <v>0</v>
      </c>
      <c r="AU33" s="163">
        <v>0</v>
      </c>
      <c r="AV33" s="163">
        <v>0</v>
      </c>
      <c r="AW33" s="171"/>
    </row>
    <row r="34" spans="1:59" s="55" customFormat="1" ht="3" customHeight="1">
      <c r="A34" s="50"/>
      <c r="B34" s="51"/>
      <c r="C34" s="51"/>
      <c r="D34" s="52"/>
      <c r="E34" s="52"/>
      <c r="F34" s="52"/>
      <c r="G34" s="52"/>
      <c r="H34" s="53"/>
      <c r="I34" s="53"/>
      <c r="J34" s="53"/>
      <c r="K34" s="54"/>
      <c r="L34" s="54"/>
      <c r="N34" s="50"/>
      <c r="O34" s="149">
        <f t="shared" si="0"/>
        <v>0</v>
      </c>
      <c r="P34" s="149">
        <f t="shared" si="1"/>
        <v>0</v>
      </c>
      <c r="Q34" s="415"/>
      <c r="R34" s="151">
        <v>-5</v>
      </c>
      <c r="S34" s="151">
        <v>-4</v>
      </c>
      <c r="T34" s="151">
        <v>-3</v>
      </c>
      <c r="U34" s="151">
        <v>-2</v>
      </c>
      <c r="V34" s="151">
        <v>-1</v>
      </c>
      <c r="W34" s="151">
        <v>0</v>
      </c>
      <c r="X34" s="151"/>
      <c r="Y34" s="151"/>
      <c r="Z34" s="151"/>
      <c r="AA34" s="151"/>
      <c r="AB34" s="151">
        <v>0</v>
      </c>
      <c r="AC34" s="151"/>
      <c r="AD34" s="151"/>
      <c r="AE34" s="151"/>
      <c r="AF34" s="151"/>
      <c r="AG34" s="151">
        <v>0</v>
      </c>
      <c r="AH34" s="151"/>
      <c r="AI34" s="151"/>
      <c r="AJ34" s="151"/>
      <c r="AK34" s="151"/>
      <c r="AL34" s="151">
        <v>0</v>
      </c>
      <c r="AM34" s="151"/>
      <c r="AN34" s="151"/>
      <c r="AO34" s="151"/>
      <c r="AP34" s="151"/>
      <c r="AQ34" s="151"/>
      <c r="AR34" s="151"/>
      <c r="AS34" s="151"/>
      <c r="AT34" s="151"/>
      <c r="AU34" s="151"/>
      <c r="AV34" s="151"/>
      <c r="AW34" s="171" t="e">
        <f t="shared" ref="AW34" si="2">RATE(30,0,-R34,AV34)</f>
        <v>#NUM!</v>
      </c>
    </row>
    <row r="35" spans="1:59" ht="13.5" customHeight="1">
      <c r="A35" s="42" t="s">
        <v>438</v>
      </c>
      <c r="B35" s="43">
        <f>'KEEI BAU - Overview'!B5-SUM('KEEI BAU - Industry'!B7,'KEEI BAU - Industry'!B14,'KEEI BAU - Industry'!B21,'KEEI BAU - Industry'!B28)</f>
        <v>20.91366314374924</v>
      </c>
      <c r="C35" s="43">
        <f>'KEEI BAU - Overview'!C5-SUM('KEEI BAU - Industry'!C7,'KEEI BAU - Industry'!C14,'KEEI BAU - Industry'!C21,'KEEI BAU - Industry'!C28)</f>
        <v>27.472178415737858</v>
      </c>
      <c r="D35" s="44">
        <f>'KEEI BAU - Overview'!D5-SUM('KEEI BAU - Industry'!D7,'KEEI BAU - Industry'!D14,'KEEI BAU - Industry'!D21,'KEEI BAU - Industry'!D28)</f>
        <v>32.646999999999963</v>
      </c>
      <c r="E35" s="44">
        <f>'KEEI BAU - Overview'!E5-SUM('KEEI BAU - Industry'!E7,'KEEI BAU - Industry'!E14,'KEEI BAU - Industry'!E21,'KEEI BAU - Industry'!E28)</f>
        <v>35.631000000000029</v>
      </c>
      <c r="F35" s="44">
        <f>'KEEI BAU - Overview'!F5-SUM('KEEI BAU - Industry'!F7,'KEEI BAU - Industry'!F14,'KEEI BAU - Industry'!F21,'KEEI BAU - Industry'!F28)</f>
        <v>38.045000000000016</v>
      </c>
      <c r="G35" s="44">
        <f>'KEEI BAU - Overview'!G5-SUM('KEEI BAU - Industry'!G7,'KEEI BAU - Industry'!G14,'KEEI BAU - Industry'!G21,'KEEI BAU - Industry'!G28)</f>
        <v>40.26400000000001</v>
      </c>
      <c r="H35" s="45"/>
      <c r="I35" s="45"/>
      <c r="J35" s="46"/>
      <c r="K35" s="47"/>
      <c r="L35" s="47"/>
      <c r="N35" s="42" t="s">
        <v>443</v>
      </c>
      <c r="O35" s="149">
        <f t="shared" si="0"/>
        <v>829366202438735.5</v>
      </c>
      <c r="P35" s="149">
        <f t="shared" si="1"/>
        <v>1089455067186057.5</v>
      </c>
      <c r="Q35" s="415">
        <f>SUM(Q36:Q40)</f>
        <v>1105006572607370.3</v>
      </c>
      <c r="R35" s="151">
        <v>1126254212281159.5</v>
      </c>
      <c r="S35" s="151">
        <v>1159937619888241.3</v>
      </c>
      <c r="T35" s="151">
        <v>1193621027495323</v>
      </c>
      <c r="U35" s="151">
        <v>1227304435102404.8</v>
      </c>
      <c r="V35" s="151">
        <v>1260987842709486.5</v>
      </c>
      <c r="W35" s="151">
        <v>1294671250316568.5</v>
      </c>
      <c r="X35" s="151">
        <v>1318338349963976</v>
      </c>
      <c r="Y35" s="151">
        <v>1342005449611384</v>
      </c>
      <c r="Z35" s="151">
        <v>1365672549258792</v>
      </c>
      <c r="AA35" s="151">
        <v>1389339648906200</v>
      </c>
      <c r="AB35" s="151">
        <v>1413006748553611.3</v>
      </c>
      <c r="AC35" s="151">
        <v>1432152988013688</v>
      </c>
      <c r="AD35" s="151">
        <v>1451299227473752</v>
      </c>
      <c r="AE35" s="151">
        <v>1470445466933824</v>
      </c>
      <c r="AF35" s="151">
        <v>1489591706393888</v>
      </c>
      <c r="AG35" s="151">
        <v>1508737945853950.8</v>
      </c>
      <c r="AH35" s="151">
        <v>1526337575249928</v>
      </c>
      <c r="AI35" s="151">
        <v>1543937204645908</v>
      </c>
      <c r="AJ35" s="151">
        <v>1561536834041884</v>
      </c>
      <c r="AK35" s="151">
        <v>1579136463437864</v>
      </c>
      <c r="AL35" s="151">
        <v>1596736092833840.5</v>
      </c>
      <c r="AM35" s="151">
        <v>1616397868981932</v>
      </c>
      <c r="AN35" s="151">
        <v>1634653635980860</v>
      </c>
      <c r="AO35" s="151">
        <v>1652909402979780</v>
      </c>
      <c r="AP35" s="151">
        <v>1671165169978708</v>
      </c>
      <c r="AQ35" s="151">
        <v>1689420936977628</v>
      </c>
      <c r="AR35" s="151">
        <v>1707676703976556</v>
      </c>
      <c r="AS35" s="151">
        <v>1725932470975476</v>
      </c>
      <c r="AT35" s="151">
        <v>1744188237974404</v>
      </c>
      <c r="AU35" s="151">
        <v>1762444004973332</v>
      </c>
      <c r="AV35" s="151">
        <v>1780699771972252</v>
      </c>
      <c r="AW35" s="174">
        <f>(AV35/R35)^(1/30)-1</f>
        <v>1.5387491750552318E-2</v>
      </c>
    </row>
    <row r="36" spans="1:59" ht="13.5" customHeight="1">
      <c r="A36" s="48" t="s">
        <v>46</v>
      </c>
      <c r="B36" s="43">
        <f>'KEEI BAU - Overview'!B6-SUM('KEEI BAU - Industry'!B8,'KEEI BAU - Industry'!B15,'KEEI BAU - Industry'!B22,'KEEI BAU - Industry'!B29)</f>
        <v>2.047982749973464</v>
      </c>
      <c r="C36" s="43">
        <f>'KEEI BAU - Overview'!C6-SUM('KEEI BAU - Industry'!C8,'KEEI BAU - Industry'!C15,'KEEI BAU - Industry'!C22,'KEEI BAU - Industry'!C29)</f>
        <v>4.014113014239733</v>
      </c>
      <c r="D36" s="44">
        <f>'KEEI BAU - Overview'!D6-SUM('KEEI BAU - Industry'!D8,'KEEI BAU - Industry'!D15,'KEEI BAU - Industry'!D22,'KEEI BAU - Industry'!D29)</f>
        <v>5.6080000000000041</v>
      </c>
      <c r="E36" s="44">
        <f>'KEEI BAU - Overview'!E6-SUM('KEEI BAU - Industry'!E8,'KEEI BAU - Industry'!E15,'KEEI BAU - Industry'!E22,'KEEI BAU - Industry'!E29)</f>
        <v>6.2650000000000006</v>
      </c>
      <c r="F36" s="44">
        <f>'KEEI BAU - Overview'!F6-SUM('KEEI BAU - Industry'!F8,'KEEI BAU - Industry'!F15,'KEEI BAU - Industry'!F22,'KEEI BAU - Industry'!F29)</f>
        <v>6.7220000000000013</v>
      </c>
      <c r="G36" s="44">
        <f>'KEEI BAU - Overview'!G6-SUM('KEEI BAU - Industry'!G8,'KEEI BAU - Industry'!G15,'KEEI BAU - Industry'!G22,'KEEI BAU - Industry'!G29)</f>
        <v>7.0169999999999995</v>
      </c>
      <c r="H36" s="45"/>
      <c r="I36" s="45"/>
      <c r="J36" s="41"/>
      <c r="K36" s="47"/>
      <c r="L36" s="47"/>
      <c r="N36" s="48" t="s">
        <v>46</v>
      </c>
      <c r="O36" s="149">
        <f t="shared" si="0"/>
        <v>81216172620299.328</v>
      </c>
      <c r="P36" s="149">
        <f t="shared" si="1"/>
        <v>159186348364559.41</v>
      </c>
      <c r="Q36" s="415">
        <f>P36*P$73</f>
        <v>157721001443863.41</v>
      </c>
      <c r="R36" s="151">
        <v>150101197456244.16</v>
      </c>
      <c r="S36" s="151">
        <v>164559877141491.38</v>
      </c>
      <c r="T36" s="151">
        <v>179018556826738.56</v>
      </c>
      <c r="U36" s="151">
        <v>193477236511985.75</v>
      </c>
      <c r="V36" s="151">
        <v>207935916197232.94</v>
      </c>
      <c r="W36" s="151">
        <v>222394595882480.16</v>
      </c>
      <c r="X36" s="151">
        <v>227605482098414</v>
      </c>
      <c r="Y36" s="151">
        <v>232816368314348</v>
      </c>
      <c r="Z36" s="151">
        <v>238027254530282</v>
      </c>
      <c r="AA36" s="151">
        <v>243238140746216</v>
      </c>
      <c r="AB36" s="151">
        <v>248449026962150.03</v>
      </c>
      <c r="AC36" s="151">
        <v>252073646445684</v>
      </c>
      <c r="AD36" s="151">
        <v>255698265929218</v>
      </c>
      <c r="AE36" s="151">
        <v>259322885412752</v>
      </c>
      <c r="AF36" s="151">
        <v>262947504896286</v>
      </c>
      <c r="AG36" s="151">
        <v>266572124379820.06</v>
      </c>
      <c r="AH36" s="151">
        <v>268911867810110</v>
      </c>
      <c r="AI36" s="151">
        <v>271251611240400</v>
      </c>
      <c r="AJ36" s="151">
        <v>273591354670690</v>
      </c>
      <c r="AK36" s="151">
        <v>275931098100980</v>
      </c>
      <c r="AL36" s="151">
        <v>278270841531269.97</v>
      </c>
      <c r="AM36" s="151">
        <v>282323753032552</v>
      </c>
      <c r="AN36" s="151">
        <v>285208595394521</v>
      </c>
      <c r="AO36" s="151">
        <v>288093437756491</v>
      </c>
      <c r="AP36" s="151">
        <v>290978280118460</v>
      </c>
      <c r="AQ36" s="151">
        <v>293863122480429</v>
      </c>
      <c r="AR36" s="151">
        <v>296747964842398</v>
      </c>
      <c r="AS36" s="151">
        <v>299632807204368</v>
      </c>
      <c r="AT36" s="151">
        <v>302517649566337</v>
      </c>
      <c r="AU36" s="151">
        <v>305402491928306</v>
      </c>
      <c r="AV36" s="151">
        <v>308287334290276</v>
      </c>
      <c r="AW36" s="171"/>
    </row>
    <row r="37" spans="1:59" ht="13.5" customHeight="1">
      <c r="A37" s="48" t="s">
        <v>42</v>
      </c>
      <c r="B37" s="43">
        <f>'KEEI BAU - Overview'!B7-SUM('KEEI BAU - Industry'!B9,'KEEI BAU - Industry'!B16,'KEEI BAU - Industry'!B23,'KEEI BAU - Industry'!B30)</f>
        <v>11.857646919881766</v>
      </c>
      <c r="C37" s="43">
        <f>'KEEI BAU - Overview'!C7-SUM('KEEI BAU - Industry'!C9,'KEEI BAU - Industry'!C16,'KEEI BAU - Industry'!C23,'KEEI BAU - Industry'!C30)</f>
        <v>6.1196384395911707</v>
      </c>
      <c r="D37" s="44">
        <f>'KEEI BAU - Overview'!D7-SUM('KEEI BAU - Industry'!D9,'KEEI BAU - Industry'!D16,'KEEI BAU - Industry'!D23,'KEEI BAU - Industry'!D30)</f>
        <v>6.5229999999999819</v>
      </c>
      <c r="E37" s="44">
        <f>'KEEI BAU - Overview'!E7-SUM('KEEI BAU - Industry'!E9,'KEEI BAU - Industry'!E16,'KEEI BAU - Industry'!E23,'KEEI BAU - Industry'!E30)</f>
        <v>6.8240000000000123</v>
      </c>
      <c r="F37" s="44">
        <f>'KEEI BAU - Overview'!F7-SUM('KEEI BAU - Industry'!F9,'KEEI BAU - Industry'!F16,'KEEI BAU - Industry'!F23,'KEEI BAU - Industry'!F30)</f>
        <v>7.0379999999999967</v>
      </c>
      <c r="G37" s="44">
        <f>'KEEI BAU - Overview'!G7-SUM('KEEI BAU - Industry'!G9,'KEEI BAU - Industry'!G16,'KEEI BAU - Industry'!G23,'KEEI BAU - Industry'!G30)</f>
        <v>7.2059999999999889</v>
      </c>
      <c r="H37" s="45"/>
      <c r="I37" s="45"/>
      <c r="J37" s="41"/>
      <c r="K37" s="47"/>
      <c r="L37" s="47"/>
      <c r="N37" s="48" t="s">
        <v>42</v>
      </c>
      <c r="O37" s="149">
        <f t="shared" si="0"/>
        <v>470234770838844.38</v>
      </c>
      <c r="P37" s="149">
        <f t="shared" si="1"/>
        <v>242684471775993.03</v>
      </c>
      <c r="Q37" s="415">
        <f>P37*P$74</f>
        <v>242411292828645.84</v>
      </c>
      <c r="R37" s="151">
        <v>232850029671494.84</v>
      </c>
      <c r="S37" s="151">
        <v>238016113214421.72</v>
      </c>
      <c r="T37" s="151">
        <v>243182196757348.63</v>
      </c>
      <c r="U37" s="151">
        <v>248348280300275.5</v>
      </c>
      <c r="V37" s="151">
        <v>253514363843202.38</v>
      </c>
      <c r="W37" s="151">
        <v>258680447386129.28</v>
      </c>
      <c r="X37" s="151">
        <v>261067778818392</v>
      </c>
      <c r="Y37" s="151">
        <v>263455110250654</v>
      </c>
      <c r="Z37" s="151">
        <v>265842441682916</v>
      </c>
      <c r="AA37" s="151">
        <v>268229773115178</v>
      </c>
      <c r="AB37" s="151">
        <v>270617104547440.5</v>
      </c>
      <c r="AC37" s="151">
        <v>272314409951108</v>
      </c>
      <c r="AD37" s="151">
        <v>274011715354776</v>
      </c>
      <c r="AE37" s="151">
        <v>275709020758444</v>
      </c>
      <c r="AF37" s="151">
        <v>277406326162112</v>
      </c>
      <c r="AG37" s="151">
        <v>279103631565779.88</v>
      </c>
      <c r="AH37" s="151">
        <v>280436095620996.5</v>
      </c>
      <c r="AI37" s="151">
        <v>281768559676212</v>
      </c>
      <c r="AJ37" s="151">
        <v>283101023731428</v>
      </c>
      <c r="AK37" s="151">
        <v>284433487786644</v>
      </c>
      <c r="AL37" s="151">
        <v>285765951841859.56</v>
      </c>
      <c r="AM37" s="151">
        <v>287584871028345</v>
      </c>
      <c r="AN37" s="151">
        <v>289072116261692</v>
      </c>
      <c r="AO37" s="151">
        <v>290559361495039.5</v>
      </c>
      <c r="AP37" s="151">
        <v>292046606728386.5</v>
      </c>
      <c r="AQ37" s="151">
        <v>293533851961733.5</v>
      </c>
      <c r="AR37" s="151">
        <v>295021097195080.5</v>
      </c>
      <c r="AS37" s="151">
        <v>296508342428428</v>
      </c>
      <c r="AT37" s="151">
        <v>297995587661775</v>
      </c>
      <c r="AU37" s="151">
        <v>299482832895122</v>
      </c>
      <c r="AV37" s="151">
        <v>300970078128469.5</v>
      </c>
      <c r="AW37" s="171"/>
    </row>
    <row r="38" spans="1:59" ht="13.5" customHeight="1">
      <c r="A38" s="48" t="s">
        <v>43</v>
      </c>
      <c r="B38" s="43">
        <f>'KEEI BAU - Overview'!B8-SUM('KEEI BAU - Industry'!B10,'KEEI BAU - Industry'!B17,'KEEI BAU - Industry'!B24,'KEEI BAU - Industry'!B31)</f>
        <v>1.3685105999999998</v>
      </c>
      <c r="C38" s="43">
        <f>'KEEI BAU - Overview'!C8-SUM('KEEI BAU - Industry'!C10,'KEEI BAU - Industry'!C17,'KEEI BAU - Industry'!C24,'KEEI BAU - Industry'!C31)</f>
        <v>2.0819591640509518</v>
      </c>
      <c r="D38" s="44">
        <f>'KEEI BAU - Overview'!D8-SUM('KEEI BAU - Industry'!D10,'KEEI BAU - Industry'!D17,'KEEI BAU - Industry'!D24,'KEEI BAU - Industry'!D31)</f>
        <v>2.3209999999999997</v>
      </c>
      <c r="E38" s="44">
        <f>'KEEI BAU - Overview'!E8-SUM('KEEI BAU - Industry'!E10,'KEEI BAU - Industry'!E17,'KEEI BAU - Industry'!E24,'KEEI BAU - Industry'!E31)</f>
        <v>2.5180000000000007</v>
      </c>
      <c r="F38" s="44">
        <f>'KEEI BAU - Overview'!F8-SUM('KEEI BAU - Industry'!F10,'KEEI BAU - Industry'!F17,'KEEI BAU - Industry'!F24,'KEEI BAU - Industry'!F31)</f>
        <v>2.7240000000000002</v>
      </c>
      <c r="G38" s="44">
        <f>'KEEI BAU - Overview'!G8-SUM('KEEI BAU - Industry'!G10,'KEEI BAU - Industry'!G17,'KEEI BAU - Industry'!G24,'KEEI BAU - Industry'!G31)</f>
        <v>2.9579999999999984</v>
      </c>
      <c r="H38" s="45"/>
      <c r="I38" s="45"/>
      <c r="J38" s="41"/>
      <c r="K38" s="47"/>
      <c r="L38" s="47"/>
      <c r="N38" s="48" t="s">
        <v>43</v>
      </c>
      <c r="O38" s="149">
        <f t="shared" si="0"/>
        <v>54270570942919.078</v>
      </c>
      <c r="P38" s="149">
        <f t="shared" si="1"/>
        <v>82563564003733.469</v>
      </c>
      <c r="Q38" s="415">
        <f>P38*P$75</f>
        <v>117930586268335.67</v>
      </c>
      <c r="R38" s="151">
        <v>145883902834859.75</v>
      </c>
      <c r="S38" s="151">
        <v>135115747697389.81</v>
      </c>
      <c r="T38" s="151">
        <v>124347592559919.86</v>
      </c>
      <c r="U38" s="151">
        <v>113579437422449.91</v>
      </c>
      <c r="V38" s="151">
        <v>102811282284979.95</v>
      </c>
      <c r="W38" s="151">
        <v>92043127147509.984</v>
      </c>
      <c r="X38" s="151">
        <v>93605599878924</v>
      </c>
      <c r="Y38" s="151">
        <v>95168072610338</v>
      </c>
      <c r="Z38" s="151">
        <v>96730545341752</v>
      </c>
      <c r="AA38" s="151">
        <v>98293018073166</v>
      </c>
      <c r="AB38" s="151">
        <v>99855490804580.031</v>
      </c>
      <c r="AC38" s="151">
        <v>101489345538952</v>
      </c>
      <c r="AD38" s="151">
        <v>103123200273324</v>
      </c>
      <c r="AE38" s="151">
        <v>104757055007696</v>
      </c>
      <c r="AF38" s="151">
        <v>106390909742068</v>
      </c>
      <c r="AG38" s="151">
        <v>108024764476440.02</v>
      </c>
      <c r="AH38" s="151">
        <v>109880696553348</v>
      </c>
      <c r="AI38" s="151">
        <v>111736628630256</v>
      </c>
      <c r="AJ38" s="151">
        <v>113592560707164</v>
      </c>
      <c r="AK38" s="151">
        <v>115448492784072</v>
      </c>
      <c r="AL38" s="151">
        <v>117304424860979.94</v>
      </c>
      <c r="AM38" s="151">
        <v>118864253814506.5</v>
      </c>
      <c r="AN38" s="151">
        <v>120625971261247.5</v>
      </c>
      <c r="AO38" s="151">
        <v>122387688707989</v>
      </c>
      <c r="AP38" s="151">
        <v>124149406154730</v>
      </c>
      <c r="AQ38" s="151">
        <v>125911123601471.5</v>
      </c>
      <c r="AR38" s="151">
        <v>127672841048212.5</v>
      </c>
      <c r="AS38" s="151">
        <v>129434558494954</v>
      </c>
      <c r="AT38" s="151">
        <v>131196275941695</v>
      </c>
      <c r="AU38" s="151">
        <v>132957993388436</v>
      </c>
      <c r="AV38" s="151">
        <v>134719710835177.5</v>
      </c>
      <c r="AW38" s="171"/>
    </row>
    <row r="39" spans="1:59" ht="13.5" customHeight="1">
      <c r="A39" s="48" t="s">
        <v>44</v>
      </c>
      <c r="B39" s="43">
        <f>'KEEI BAU - Overview'!B9-SUM('KEEI BAU - Industry'!B11,'KEEI BAU - Industry'!B18,'KEEI BAU - Industry'!B25,'KEEI BAU - Industry'!B32)</f>
        <v>3.7315228738940016</v>
      </c>
      <c r="C39" s="43">
        <f>'KEEI BAU - Overview'!C9-SUM('KEEI BAU - Industry'!C11,'KEEI BAU - Industry'!C18,'KEEI BAU - Industry'!C25,'KEEI BAU - Industry'!C32)</f>
        <v>5.824467797856002</v>
      </c>
      <c r="D39" s="44">
        <f>'KEEI BAU - Overview'!D9-SUM('KEEI BAU - Industry'!D11,'KEEI BAU - Industry'!D18,'KEEI BAU - Industry'!D25,'KEEI BAU - Industry'!D32)</f>
        <v>6.5809999999999995</v>
      </c>
      <c r="E39" s="44">
        <f>'KEEI BAU - Overview'!E9-SUM('KEEI BAU - Industry'!E11,'KEEI BAU - Industry'!E18,'KEEI BAU - Industry'!E25,'KEEI BAU - Industry'!E32)</f>
        <v>6.8460000000000001</v>
      </c>
      <c r="F39" s="44">
        <f>'KEEI BAU - Overview'!F9-SUM('KEEI BAU - Industry'!F11,'KEEI BAU - Industry'!F18,'KEEI BAU - Industry'!F25,'KEEI BAU - Industry'!F32)</f>
        <v>6.9860000000000007</v>
      </c>
      <c r="G39" s="44">
        <f>'KEEI BAU - Overview'!G9-SUM('KEEI BAU - Industry'!G11,'KEEI BAU - Industry'!G18,'KEEI BAU - Industry'!G25,'KEEI BAU - Industry'!G32)</f>
        <v>7.0859999999999985</v>
      </c>
      <c r="H39" s="45"/>
      <c r="I39" s="45"/>
      <c r="J39" s="41"/>
      <c r="K39" s="47"/>
      <c r="L39" s="47"/>
      <c r="N39" s="48" t="s">
        <v>44</v>
      </c>
      <c r="O39" s="149">
        <f t="shared" si="0"/>
        <v>147979764901192.38</v>
      </c>
      <c r="P39" s="149">
        <f t="shared" si="1"/>
        <v>230978987541851.59</v>
      </c>
      <c r="Q39" s="415">
        <f>P39*P$77</f>
        <v>227769762705723.56</v>
      </c>
      <c r="R39" s="151">
        <v>220470906220016.47</v>
      </c>
      <c r="S39" s="151">
        <v>228572831805635.19</v>
      </c>
      <c r="T39" s="151">
        <v>236674757391253.88</v>
      </c>
      <c r="U39" s="151">
        <v>244776682976872.56</v>
      </c>
      <c r="V39" s="151">
        <v>252878608562491.28</v>
      </c>
      <c r="W39" s="151">
        <v>260980534148109.97</v>
      </c>
      <c r="X39" s="151">
        <v>263082337568540</v>
      </c>
      <c r="Y39" s="151">
        <v>265184140988970</v>
      </c>
      <c r="Z39" s="151">
        <v>267285944409400</v>
      </c>
      <c r="AA39" s="151">
        <v>269387747829830</v>
      </c>
      <c r="AB39" s="151">
        <v>271489551250260</v>
      </c>
      <c r="AC39" s="151">
        <v>272599937962940</v>
      </c>
      <c r="AD39" s="151">
        <v>273710324675620</v>
      </c>
      <c r="AE39" s="151">
        <v>274820711388300</v>
      </c>
      <c r="AF39" s="151">
        <v>275931098100980</v>
      </c>
      <c r="AG39" s="151">
        <v>277041484813660.03</v>
      </c>
      <c r="AH39" s="151">
        <v>277834618179860</v>
      </c>
      <c r="AI39" s="151">
        <v>278627751546060</v>
      </c>
      <c r="AJ39" s="151">
        <v>279420884912260</v>
      </c>
      <c r="AK39" s="151">
        <v>280214018278460</v>
      </c>
      <c r="AL39" s="151">
        <v>281007151644659.94</v>
      </c>
      <c r="AM39" s="151">
        <v>282223289472833.5</v>
      </c>
      <c r="AN39" s="151">
        <v>283151015167843</v>
      </c>
      <c r="AO39" s="151">
        <v>284078740862852.75</v>
      </c>
      <c r="AP39" s="151">
        <v>285006466557862.5</v>
      </c>
      <c r="AQ39" s="151">
        <v>285934192252872.25</v>
      </c>
      <c r="AR39" s="151">
        <v>286861917947881.75</v>
      </c>
      <c r="AS39" s="151">
        <v>287789643642891.5</v>
      </c>
      <c r="AT39" s="151">
        <v>288717369337901.25</v>
      </c>
      <c r="AU39" s="151">
        <v>289645095032911</v>
      </c>
      <c r="AV39" s="151">
        <v>290572820727920.75</v>
      </c>
      <c r="AW39" s="171"/>
    </row>
    <row r="40" spans="1:59" ht="13.5" customHeight="1" thickBot="1">
      <c r="A40" s="49" t="s">
        <v>45</v>
      </c>
      <c r="B40" s="43">
        <f>'KEEI BAU - Overview'!B11-SUM('KEEI BAU - Industry'!B12,'KEEI BAU - Industry'!B19,'KEEI BAU - Industry'!B26,'KEEI BAU - Industry'!B33)</f>
        <v>1.9079999999999999</v>
      </c>
      <c r="C40" s="43">
        <f>'KEEI BAU - Overview'!C11-SUM('KEEI BAU - Industry'!C12,'KEEI BAU - Industry'!C19,'KEEI BAU - Industry'!C26,'KEEI BAU - Industry'!C33)</f>
        <v>9.4320000000000004</v>
      </c>
      <c r="D40" s="44">
        <f>'KEEI BAU - Overview'!D11-SUM('KEEI BAU - Industry'!D12,'KEEI BAU - Industry'!D19,'KEEI BAU - Industry'!D26,'KEEI BAU - Industry'!D33)</f>
        <v>11.618</v>
      </c>
      <c r="E40" s="44">
        <f>'KEEI BAU - Overview'!E11-SUM('KEEI BAU - Industry'!E12,'KEEI BAU - Industry'!E19,'KEEI BAU - Industry'!E26,'KEEI BAU - Industry'!E33)</f>
        <v>13.179</v>
      </c>
      <c r="F40" s="44">
        <f>'KEEI BAU - Overview'!F11-SUM('KEEI BAU - Industry'!F12,'KEEI BAU - Industry'!F19,'KEEI BAU - Industry'!F26,'KEEI BAU - Industry'!F33)</f>
        <v>14.574</v>
      </c>
      <c r="G40" s="44">
        <f>'KEEI BAU - Overview'!G11-SUM('KEEI BAU - Industry'!G12,'KEEI BAU - Industry'!G19,'KEEI BAU - Industry'!G26,'KEEI BAU - Industry'!G33)</f>
        <v>15.999000000000001</v>
      </c>
      <c r="H40" s="45"/>
      <c r="I40" s="45"/>
      <c r="J40" s="57"/>
      <c r="K40" s="47"/>
      <c r="L40" s="47"/>
      <c r="N40" s="394" t="s">
        <v>45</v>
      </c>
      <c r="O40" s="149">
        <f t="shared" si="0"/>
        <v>75664923135480</v>
      </c>
      <c r="P40" s="149">
        <f t="shared" si="1"/>
        <v>374041695499920</v>
      </c>
      <c r="Q40" s="415">
        <f>P40*P$78</f>
        <v>359173929360801.81</v>
      </c>
      <c r="R40" s="151">
        <v>376948176098544.5</v>
      </c>
      <c r="S40" s="151">
        <v>393704775363951.63</v>
      </c>
      <c r="T40" s="151">
        <v>410461374629358.69</v>
      </c>
      <c r="U40" s="151">
        <v>427217973894765.75</v>
      </c>
      <c r="V40" s="151">
        <v>443974573160172.88</v>
      </c>
      <c r="W40" s="151">
        <v>460731172425580</v>
      </c>
      <c r="X40" s="151">
        <v>473111984271964</v>
      </c>
      <c r="Y40" s="151">
        <v>485492796118348</v>
      </c>
      <c r="Z40" s="151">
        <v>497873607964728</v>
      </c>
      <c r="AA40" s="151">
        <v>510254419811112</v>
      </c>
      <c r="AB40" s="151">
        <v>522635231657490</v>
      </c>
      <c r="AC40" s="151">
        <v>533699442115984</v>
      </c>
      <c r="AD40" s="151">
        <v>544763652574472</v>
      </c>
      <c r="AE40" s="151">
        <v>555827863032964</v>
      </c>
      <c r="AF40" s="151">
        <v>566892073491452</v>
      </c>
      <c r="AG40" s="151">
        <v>577956283949940</v>
      </c>
      <c r="AH40" s="151">
        <v>589258434418292</v>
      </c>
      <c r="AI40" s="151">
        <v>600560584886644</v>
      </c>
      <c r="AJ40" s="151">
        <v>611862735354992</v>
      </c>
      <c r="AK40" s="151">
        <v>623164885823344</v>
      </c>
      <c r="AL40" s="151">
        <v>634467036291690</v>
      </c>
      <c r="AM40" s="395">
        <v>645451933413560</v>
      </c>
      <c r="AN40" s="395">
        <v>656653139635304</v>
      </c>
      <c r="AO40" s="395">
        <v>667854345857048</v>
      </c>
      <c r="AP40" s="395">
        <v>679055552078788</v>
      </c>
      <c r="AQ40" s="395">
        <v>690256758300532</v>
      </c>
      <c r="AR40" s="395">
        <v>701457964522276</v>
      </c>
      <c r="AS40" s="395">
        <v>712659170744016</v>
      </c>
      <c r="AT40" s="395">
        <v>723860376965760</v>
      </c>
      <c r="AU40" s="395">
        <v>735061583187504</v>
      </c>
      <c r="AV40" s="395">
        <v>746262789409244</v>
      </c>
      <c r="AW40" s="171"/>
    </row>
    <row r="41" spans="1:59" ht="33.75" customHeight="1">
      <c r="A41" s="465" t="s">
        <v>40</v>
      </c>
      <c r="B41" s="466"/>
      <c r="C41" s="466"/>
      <c r="D41" s="466"/>
      <c r="E41" s="466"/>
      <c r="F41" s="466"/>
      <c r="G41" s="466"/>
      <c r="H41" s="466"/>
      <c r="I41" s="466"/>
      <c r="J41" s="466"/>
      <c r="K41" s="466"/>
      <c r="L41" s="466"/>
      <c r="N41" s="460" t="s">
        <v>40</v>
      </c>
      <c r="O41" s="461"/>
      <c r="P41" s="461"/>
      <c r="Q41" s="461"/>
      <c r="R41" s="461"/>
      <c r="S41" s="461"/>
      <c r="T41" s="461"/>
      <c r="U41" s="461"/>
      <c r="V41" s="461"/>
      <c r="W41" s="461"/>
      <c r="X41" s="461"/>
      <c r="Y41" s="461"/>
      <c r="Z41" s="461"/>
      <c r="AA41" s="461"/>
      <c r="AB41" s="461"/>
      <c r="AC41" s="461"/>
      <c r="AD41" s="461"/>
      <c r="AE41" s="461"/>
      <c r="AF41" s="461"/>
      <c r="AG41" s="461"/>
      <c r="AH41" s="461"/>
      <c r="AI41" s="461"/>
      <c r="AJ41" s="461"/>
      <c r="AK41" s="461"/>
      <c r="AL41" s="461"/>
      <c r="AM41" s="30"/>
      <c r="AN41" s="30"/>
      <c r="AO41" s="30"/>
      <c r="AP41" s="30"/>
      <c r="AQ41" s="30"/>
      <c r="AR41" s="30"/>
      <c r="AS41" s="30"/>
      <c r="AT41" s="30"/>
      <c r="AU41" s="30"/>
      <c r="AV41" s="30"/>
    </row>
    <row r="42" spans="1:59">
      <c r="H42" s="58"/>
      <c r="I42" s="58"/>
      <c r="J42" s="59"/>
      <c r="K42" s="58"/>
      <c r="L42" s="58"/>
      <c r="M42" s="58"/>
      <c r="N42" s="58"/>
      <c r="O42" s="58"/>
      <c r="P42" s="58"/>
      <c r="Q42" s="422"/>
      <c r="R42" s="58"/>
      <c r="S42" s="58"/>
      <c r="T42" s="58"/>
      <c r="U42" s="58"/>
      <c r="V42" s="58"/>
    </row>
    <row r="43" spans="1:59">
      <c r="A43" s="261" t="s">
        <v>606</v>
      </c>
      <c r="C43" s="259"/>
      <c r="D43" s="260"/>
      <c r="L43" s="58"/>
      <c r="M43" s="58"/>
      <c r="N43" s="58"/>
      <c r="O43" s="58"/>
      <c r="P43" s="58"/>
      <c r="Q43" s="422"/>
      <c r="R43" s="58"/>
      <c r="S43" s="58"/>
      <c r="T43" s="58"/>
      <c r="U43" s="58"/>
      <c r="V43" s="58"/>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row>
    <row r="44" spans="1:59">
      <c r="A44" s="416">
        <f>About!C72</f>
        <v>39656668310000</v>
      </c>
      <c r="B44" s="259" t="s">
        <v>29</v>
      </c>
      <c r="L44" s="58"/>
      <c r="M44" s="58"/>
      <c r="N44" s="58"/>
      <c r="O44" s="58"/>
      <c r="P44" s="58"/>
      <c r="Q44" s="422"/>
      <c r="R44" s="58"/>
      <c r="S44" s="58"/>
      <c r="T44" s="58"/>
      <c r="U44" s="58"/>
      <c r="V44" s="58"/>
      <c r="W44" s="30"/>
      <c r="X44" s="30"/>
      <c r="Y44" s="30"/>
      <c r="AA44" s="30"/>
      <c r="AB44" s="30"/>
      <c r="AC44" s="30"/>
      <c r="AD44" s="30"/>
      <c r="AE44" s="30"/>
      <c r="AF44" s="30"/>
      <c r="AG44" s="30"/>
      <c r="AH44" s="30"/>
      <c r="AI44" s="30"/>
      <c r="AJ44" s="30"/>
      <c r="AK44" s="30"/>
      <c r="AL44" s="30"/>
      <c r="AM44" s="30"/>
      <c r="AN44" s="30"/>
      <c r="AO44" s="30"/>
      <c r="AP44" s="30"/>
      <c r="AQ44" s="30"/>
      <c r="AR44" s="30"/>
      <c r="AS44" s="30"/>
      <c r="AT44" s="172"/>
      <c r="AU44" s="30"/>
      <c r="AV44" s="30"/>
    </row>
    <row r="45" spans="1:59">
      <c r="L45" s="58"/>
      <c r="M45" s="58"/>
      <c r="N45" s="58"/>
      <c r="O45" s="58"/>
      <c r="P45" s="58"/>
      <c r="Q45" s="422"/>
      <c r="R45" s="58"/>
      <c r="S45" s="58"/>
      <c r="T45" s="58"/>
      <c r="U45" s="58"/>
      <c r="V45" s="58"/>
      <c r="W45" s="30"/>
      <c r="X45" s="30"/>
      <c r="Y45" s="30"/>
      <c r="AA45" s="30"/>
      <c r="AB45" s="30"/>
      <c r="AC45" s="30"/>
      <c r="AD45" s="30"/>
      <c r="AE45" s="30"/>
      <c r="AF45" s="30"/>
      <c r="AG45" s="30"/>
      <c r="AH45" s="30"/>
      <c r="AI45" s="30"/>
      <c r="AJ45" s="30"/>
      <c r="AK45" s="30"/>
      <c r="AL45" s="30"/>
      <c r="AM45" s="30"/>
      <c r="AN45" s="30"/>
      <c r="AO45" s="30"/>
      <c r="AP45" s="30"/>
      <c r="AQ45" s="30"/>
      <c r="AR45" s="30"/>
      <c r="AS45" s="30"/>
      <c r="AT45" s="173"/>
      <c r="AU45" s="165"/>
      <c r="AV45" s="165"/>
      <c r="AW45" s="171"/>
    </row>
    <row r="46" spans="1:59">
      <c r="L46" s="58"/>
      <c r="M46" s="58"/>
      <c r="N46" s="398" t="s">
        <v>741</v>
      </c>
      <c r="O46" s="397" t="s">
        <v>742</v>
      </c>
      <c r="P46" s="397" t="s">
        <v>743</v>
      </c>
      <c r="Q46" s="423" t="s">
        <v>744</v>
      </c>
      <c r="R46" s="397" t="s">
        <v>745</v>
      </c>
      <c r="S46" s="397" t="s">
        <v>746</v>
      </c>
      <c r="T46" s="397" t="s">
        <v>747</v>
      </c>
      <c r="U46" s="397" t="s">
        <v>748</v>
      </c>
      <c r="V46" s="397" t="s">
        <v>749</v>
      </c>
      <c r="W46" s="397" t="s">
        <v>750</v>
      </c>
      <c r="X46" s="397" t="s">
        <v>751</v>
      </c>
      <c r="Y46" s="397" t="s">
        <v>752</v>
      </c>
      <c r="Z46" s="397" t="s">
        <v>753</v>
      </c>
      <c r="AA46" s="397" t="s">
        <v>754</v>
      </c>
      <c r="AB46" s="397" t="s">
        <v>755</v>
      </c>
      <c r="AC46" s="397" t="s">
        <v>756</v>
      </c>
      <c r="AD46" s="397" t="s">
        <v>757</v>
      </c>
      <c r="AE46" s="397" t="s">
        <v>758</v>
      </c>
      <c r="AF46" s="397" t="s">
        <v>759</v>
      </c>
      <c r="AG46" s="397" t="s">
        <v>760</v>
      </c>
      <c r="AH46" s="397" t="s">
        <v>761</v>
      </c>
      <c r="AI46" s="397" t="s">
        <v>762</v>
      </c>
      <c r="AJ46" s="397" t="s">
        <v>763</v>
      </c>
      <c r="AK46" s="397" t="s">
        <v>764</v>
      </c>
      <c r="AL46" s="397" t="s">
        <v>765</v>
      </c>
      <c r="AM46" s="397" t="s">
        <v>766</v>
      </c>
      <c r="AN46" s="397" t="s">
        <v>767</v>
      </c>
      <c r="AO46" s="397" t="s">
        <v>768</v>
      </c>
      <c r="AP46" s="397" t="s">
        <v>769</v>
      </c>
      <c r="AQ46" s="397" t="s">
        <v>770</v>
      </c>
      <c r="AR46" s="397" t="s">
        <v>771</v>
      </c>
      <c r="AS46" s="397" t="s">
        <v>772</v>
      </c>
      <c r="AT46" s="397" t="s">
        <v>773</v>
      </c>
      <c r="AU46" s="397" t="s">
        <v>774</v>
      </c>
      <c r="AV46" s="397" t="s">
        <v>775</v>
      </c>
      <c r="AW46" s="397" t="s">
        <v>776</v>
      </c>
      <c r="AX46" s="397" t="s">
        <v>777</v>
      </c>
      <c r="AY46" s="397" t="s">
        <v>778</v>
      </c>
      <c r="AZ46" s="397" t="s">
        <v>779</v>
      </c>
      <c r="BA46" s="397" t="s">
        <v>780</v>
      </c>
      <c r="BB46" s="397" t="s">
        <v>781</v>
      </c>
      <c r="BC46" s="397" t="s">
        <v>782</v>
      </c>
      <c r="BD46" s="397" t="s">
        <v>783</v>
      </c>
      <c r="BE46" s="397" t="s">
        <v>784</v>
      </c>
      <c r="BF46" s="397" t="s">
        <v>785</v>
      </c>
      <c r="BG46" s="397" t="s">
        <v>786</v>
      </c>
    </row>
    <row r="47" spans="1:59">
      <c r="L47" s="58"/>
      <c r="M47" s="58"/>
      <c r="N47" s="399" t="s">
        <v>466</v>
      </c>
      <c r="O47" s="177">
        <v>12570</v>
      </c>
      <c r="P47" s="177">
        <v>11319</v>
      </c>
      <c r="Q47" s="424">
        <v>11649</v>
      </c>
      <c r="R47" s="177">
        <v>11836</v>
      </c>
      <c r="S47" s="177">
        <v>12180</v>
      </c>
      <c r="T47" s="177">
        <v>11778</v>
      </c>
      <c r="U47" s="177">
        <v>12151</v>
      </c>
      <c r="V47" s="177">
        <v>12011</v>
      </c>
      <c r="W47" s="177">
        <v>11705</v>
      </c>
      <c r="X47" s="177">
        <v>11850</v>
      </c>
      <c r="Y47" s="177">
        <v>11829</v>
      </c>
      <c r="Z47" s="177">
        <v>12618</v>
      </c>
      <c r="AA47" s="177">
        <v>12540</v>
      </c>
      <c r="AB47" s="177">
        <v>11375</v>
      </c>
      <c r="AC47" s="177">
        <v>11838</v>
      </c>
      <c r="AD47" s="177">
        <v>11610</v>
      </c>
      <c r="AE47" s="177">
        <v>11766</v>
      </c>
      <c r="AF47" s="177">
        <v>11260</v>
      </c>
      <c r="AG47" s="177">
        <v>12291</v>
      </c>
      <c r="AH47" s="177">
        <v>12182</v>
      </c>
      <c r="AI47" s="177">
        <v>11635</v>
      </c>
      <c r="AJ47" s="177">
        <v>11668</v>
      </c>
      <c r="AK47" s="177">
        <v>12062</v>
      </c>
      <c r="AL47" s="177">
        <v>12675</v>
      </c>
      <c r="AM47" s="177">
        <v>12591</v>
      </c>
      <c r="AN47" s="177">
        <v>11328</v>
      </c>
      <c r="AO47" s="177">
        <v>11755</v>
      </c>
      <c r="AP47" s="177">
        <v>11079</v>
      </c>
      <c r="AQ47" s="177">
        <v>11286</v>
      </c>
      <c r="AR47" s="177">
        <v>11048</v>
      </c>
      <c r="AS47" s="177">
        <v>11512</v>
      </c>
      <c r="AT47" s="177">
        <v>11500</v>
      </c>
      <c r="AU47" s="177">
        <v>11560</v>
      </c>
      <c r="AV47" s="177">
        <v>11248</v>
      </c>
      <c r="AW47" s="177">
        <v>10922</v>
      </c>
      <c r="AX47" s="177">
        <v>12317</v>
      </c>
      <c r="AY47" s="177">
        <v>12184</v>
      </c>
      <c r="AZ47" s="177">
        <v>11336</v>
      </c>
      <c r="BA47" s="177">
        <v>12498</v>
      </c>
      <c r="BB47" s="177">
        <v>12006</v>
      </c>
      <c r="BC47" s="177">
        <v>12189</v>
      </c>
      <c r="BD47" s="177">
        <v>11928</v>
      </c>
      <c r="BE47" s="177">
        <v>12654</v>
      </c>
      <c r="BF47" s="177">
        <v>12626</v>
      </c>
      <c r="BG47" s="177">
        <v>12531</v>
      </c>
    </row>
    <row r="48" spans="1:59">
      <c r="L48" s="58"/>
      <c r="M48" s="58"/>
      <c r="N48" s="399" t="s">
        <v>36</v>
      </c>
      <c r="O48" s="177">
        <v>2722</v>
      </c>
      <c r="P48" s="177">
        <v>2441</v>
      </c>
      <c r="Q48" s="424">
        <v>2589</v>
      </c>
      <c r="R48" s="177">
        <v>2626</v>
      </c>
      <c r="S48" s="177">
        <v>2760</v>
      </c>
      <c r="T48" s="177">
        <v>2739</v>
      </c>
      <c r="U48" s="177">
        <v>2729</v>
      </c>
      <c r="V48" s="177">
        <v>2728</v>
      </c>
      <c r="W48" s="177">
        <v>2485</v>
      </c>
      <c r="X48" s="177">
        <v>2691</v>
      </c>
      <c r="Y48" s="177">
        <v>2751</v>
      </c>
      <c r="Z48" s="177">
        <v>2786</v>
      </c>
      <c r="AA48" s="177">
        <v>2602</v>
      </c>
      <c r="AB48" s="177">
        <v>2589</v>
      </c>
      <c r="AC48" s="177">
        <v>2720</v>
      </c>
      <c r="AD48" s="177">
        <v>2654</v>
      </c>
      <c r="AE48" s="177">
        <v>2694</v>
      </c>
      <c r="AF48" s="177">
        <v>2643</v>
      </c>
      <c r="AG48" s="177">
        <v>2656</v>
      </c>
      <c r="AH48" s="177">
        <v>2745</v>
      </c>
      <c r="AI48" s="177">
        <v>2419</v>
      </c>
      <c r="AJ48" s="177">
        <v>2718</v>
      </c>
      <c r="AK48" s="177">
        <v>2640</v>
      </c>
      <c r="AL48" s="177">
        <v>2672</v>
      </c>
      <c r="AM48" s="177">
        <v>2645</v>
      </c>
      <c r="AN48" s="177">
        <v>2323</v>
      </c>
      <c r="AO48" s="177">
        <v>2558</v>
      </c>
      <c r="AP48" s="177">
        <v>2382</v>
      </c>
      <c r="AQ48" s="177">
        <v>2280</v>
      </c>
      <c r="AR48" s="177">
        <v>2374</v>
      </c>
      <c r="AS48" s="177">
        <v>2555</v>
      </c>
      <c r="AT48" s="177">
        <v>2597</v>
      </c>
      <c r="AU48" s="177">
        <v>2605</v>
      </c>
      <c r="AV48" s="177">
        <v>2597</v>
      </c>
      <c r="AW48" s="177">
        <v>2494</v>
      </c>
      <c r="AX48" s="177">
        <v>2808</v>
      </c>
      <c r="AY48" s="177">
        <v>2683</v>
      </c>
      <c r="AZ48" s="177">
        <v>2347</v>
      </c>
      <c r="BA48" s="177">
        <v>2784</v>
      </c>
      <c r="BB48" s="177">
        <v>2552</v>
      </c>
      <c r="BC48" s="177">
        <v>2702</v>
      </c>
      <c r="BD48" s="177">
        <v>2472</v>
      </c>
      <c r="BE48" s="177">
        <v>2688</v>
      </c>
      <c r="BF48" s="177">
        <v>2747</v>
      </c>
      <c r="BG48" s="177">
        <v>2650</v>
      </c>
    </row>
    <row r="49" spans="12:59">
      <c r="L49" s="58"/>
      <c r="M49" s="58"/>
      <c r="N49" s="399" t="s">
        <v>37</v>
      </c>
      <c r="O49" s="177">
        <v>6061</v>
      </c>
      <c r="P49" s="177">
        <v>5444</v>
      </c>
      <c r="Q49" s="424">
        <v>5613</v>
      </c>
      <c r="R49" s="177">
        <v>5829</v>
      </c>
      <c r="S49" s="177">
        <v>6032</v>
      </c>
      <c r="T49" s="177">
        <v>5656</v>
      </c>
      <c r="U49" s="177">
        <v>5906</v>
      </c>
      <c r="V49" s="177">
        <v>5742</v>
      </c>
      <c r="W49" s="177">
        <v>5840</v>
      </c>
      <c r="X49" s="177">
        <v>5673</v>
      </c>
      <c r="Y49" s="177">
        <v>5458</v>
      </c>
      <c r="Z49" s="177">
        <v>6039</v>
      </c>
      <c r="AA49" s="177">
        <v>6090</v>
      </c>
      <c r="AB49" s="177">
        <v>5431</v>
      </c>
      <c r="AC49" s="177">
        <v>5536</v>
      </c>
      <c r="AD49" s="177">
        <v>5416</v>
      </c>
      <c r="AE49" s="177">
        <v>5634</v>
      </c>
      <c r="AF49" s="177">
        <v>5244</v>
      </c>
      <c r="AG49" s="177">
        <v>6166</v>
      </c>
      <c r="AH49" s="177">
        <v>5932</v>
      </c>
      <c r="AI49" s="177">
        <v>5918</v>
      </c>
      <c r="AJ49" s="177">
        <v>5562</v>
      </c>
      <c r="AK49" s="177">
        <v>5942</v>
      </c>
      <c r="AL49" s="177">
        <v>6344</v>
      </c>
      <c r="AM49" s="177">
        <v>6249</v>
      </c>
      <c r="AN49" s="177">
        <v>5462</v>
      </c>
      <c r="AO49" s="177">
        <v>5583</v>
      </c>
      <c r="AP49" s="177">
        <v>5342</v>
      </c>
      <c r="AQ49" s="177">
        <v>5871</v>
      </c>
      <c r="AR49" s="177">
        <v>5492</v>
      </c>
      <c r="AS49" s="177">
        <v>5611</v>
      </c>
      <c r="AT49" s="177">
        <v>5553</v>
      </c>
      <c r="AU49" s="177">
        <v>5476</v>
      </c>
      <c r="AV49" s="177">
        <v>5309</v>
      </c>
      <c r="AW49" s="177">
        <v>4893</v>
      </c>
      <c r="AX49" s="177">
        <v>5644</v>
      </c>
      <c r="AY49" s="177">
        <v>5622</v>
      </c>
      <c r="AZ49" s="177">
        <v>5520</v>
      </c>
      <c r="BA49" s="177">
        <v>6117</v>
      </c>
      <c r="BB49" s="177">
        <v>5926</v>
      </c>
      <c r="BC49" s="177">
        <v>5984</v>
      </c>
      <c r="BD49" s="177">
        <v>5982</v>
      </c>
      <c r="BE49" s="177">
        <v>6304</v>
      </c>
      <c r="BF49" s="177">
        <v>6332</v>
      </c>
      <c r="BG49" s="177">
        <v>6410</v>
      </c>
    </row>
    <row r="50" spans="12:59">
      <c r="L50" s="58"/>
      <c r="M50" s="58"/>
      <c r="N50" s="399" t="s">
        <v>148</v>
      </c>
      <c r="O50" s="177">
        <v>138</v>
      </c>
      <c r="P50" s="177">
        <v>121</v>
      </c>
      <c r="Q50" s="424">
        <v>120</v>
      </c>
      <c r="R50" s="177">
        <v>92</v>
      </c>
      <c r="S50" s="177">
        <v>132</v>
      </c>
      <c r="T50" s="177">
        <v>180</v>
      </c>
      <c r="U50" s="177">
        <v>206</v>
      </c>
      <c r="V50" s="177">
        <v>210</v>
      </c>
      <c r="W50" s="177">
        <v>178</v>
      </c>
      <c r="X50" s="177">
        <v>206</v>
      </c>
      <c r="Y50" s="177">
        <v>229</v>
      </c>
      <c r="Z50" s="177">
        <v>226</v>
      </c>
      <c r="AA50" s="177">
        <v>234</v>
      </c>
      <c r="AB50" s="177">
        <v>219</v>
      </c>
      <c r="AC50" s="177">
        <v>196</v>
      </c>
      <c r="AD50" s="177">
        <v>227</v>
      </c>
      <c r="AE50" s="177">
        <v>199</v>
      </c>
      <c r="AF50" s="177">
        <v>237</v>
      </c>
      <c r="AG50" s="177">
        <v>274</v>
      </c>
      <c r="AH50" s="177">
        <v>286</v>
      </c>
      <c r="AI50" s="177">
        <v>242</v>
      </c>
      <c r="AJ50" s="177">
        <v>249</v>
      </c>
      <c r="AK50" s="177">
        <v>260</v>
      </c>
      <c r="AL50" s="177">
        <v>288</v>
      </c>
      <c r="AM50" s="177">
        <v>282</v>
      </c>
      <c r="AN50" s="177">
        <v>284</v>
      </c>
      <c r="AO50" s="177">
        <v>286</v>
      </c>
      <c r="AP50" s="177">
        <v>268</v>
      </c>
      <c r="AQ50" s="177">
        <v>273</v>
      </c>
      <c r="AR50" s="177">
        <v>302</v>
      </c>
      <c r="AS50" s="177">
        <v>318</v>
      </c>
      <c r="AT50" s="177">
        <v>327</v>
      </c>
      <c r="AU50" s="177">
        <v>304</v>
      </c>
      <c r="AV50" s="177">
        <v>314</v>
      </c>
      <c r="AW50" s="177">
        <v>309</v>
      </c>
      <c r="AX50" s="177">
        <v>334</v>
      </c>
      <c r="AY50" s="177">
        <v>266</v>
      </c>
      <c r="AZ50" s="177">
        <v>236</v>
      </c>
      <c r="BA50" s="177">
        <v>272</v>
      </c>
      <c r="BB50" s="177">
        <v>288</v>
      </c>
      <c r="BC50" s="177">
        <v>285</v>
      </c>
      <c r="BD50" s="177">
        <v>313</v>
      </c>
      <c r="BE50" s="177">
        <v>347</v>
      </c>
      <c r="BF50" s="177">
        <v>323</v>
      </c>
      <c r="BG50" s="177">
        <v>279</v>
      </c>
    </row>
    <row r="51" spans="12:59">
      <c r="L51" s="58"/>
      <c r="M51" s="58"/>
      <c r="N51" s="399" t="s">
        <v>85</v>
      </c>
      <c r="O51" s="177">
        <v>938</v>
      </c>
      <c r="P51" s="177">
        <v>800</v>
      </c>
      <c r="Q51" s="424">
        <v>776</v>
      </c>
      <c r="R51" s="177">
        <v>718</v>
      </c>
      <c r="S51" s="177">
        <v>701</v>
      </c>
      <c r="T51" s="177">
        <v>678</v>
      </c>
      <c r="U51" s="177">
        <v>674</v>
      </c>
      <c r="V51" s="177">
        <v>650</v>
      </c>
      <c r="W51" s="177">
        <v>647</v>
      </c>
      <c r="X51" s="177">
        <v>751</v>
      </c>
      <c r="Y51" s="177">
        <v>803</v>
      </c>
      <c r="Z51" s="177">
        <v>892</v>
      </c>
      <c r="AA51" s="177">
        <v>880</v>
      </c>
      <c r="AB51" s="177">
        <v>725</v>
      </c>
      <c r="AC51" s="177">
        <v>795</v>
      </c>
      <c r="AD51" s="177">
        <v>772</v>
      </c>
      <c r="AE51" s="177">
        <v>712</v>
      </c>
      <c r="AF51" s="177">
        <v>664</v>
      </c>
      <c r="AG51" s="177">
        <v>632</v>
      </c>
      <c r="AH51" s="177">
        <v>576</v>
      </c>
      <c r="AI51" s="177">
        <v>583</v>
      </c>
      <c r="AJ51" s="177">
        <v>668</v>
      </c>
      <c r="AK51" s="177">
        <v>738</v>
      </c>
      <c r="AL51" s="177">
        <v>796</v>
      </c>
      <c r="AM51" s="177">
        <v>780</v>
      </c>
      <c r="AN51" s="177">
        <v>744</v>
      </c>
      <c r="AO51" s="177">
        <v>741</v>
      </c>
      <c r="AP51" s="177">
        <v>643</v>
      </c>
      <c r="AQ51" s="177">
        <v>541</v>
      </c>
      <c r="AR51" s="177">
        <v>525</v>
      </c>
      <c r="AS51" s="177">
        <v>538</v>
      </c>
      <c r="AT51" s="177">
        <v>512</v>
      </c>
      <c r="AU51" s="177">
        <v>593</v>
      </c>
      <c r="AV51" s="177">
        <v>633</v>
      </c>
      <c r="AW51" s="177">
        <v>706</v>
      </c>
      <c r="AX51" s="177">
        <v>857</v>
      </c>
      <c r="AY51" s="177">
        <v>935</v>
      </c>
      <c r="AZ51" s="177">
        <v>801</v>
      </c>
      <c r="BA51" s="177">
        <v>743</v>
      </c>
      <c r="BB51" s="177">
        <v>690</v>
      </c>
      <c r="BC51" s="177">
        <v>668</v>
      </c>
      <c r="BD51" s="177">
        <v>638</v>
      </c>
      <c r="BE51" s="177">
        <v>635</v>
      </c>
      <c r="BF51" s="177">
        <v>613</v>
      </c>
      <c r="BG51" s="177">
        <v>619</v>
      </c>
    </row>
    <row r="52" spans="12:59">
      <c r="L52" s="58"/>
      <c r="M52" s="58"/>
      <c r="N52" s="399" t="s">
        <v>481</v>
      </c>
      <c r="O52" s="177">
        <v>2126</v>
      </c>
      <c r="P52" s="177">
        <v>1972</v>
      </c>
      <c r="Q52" s="424">
        <v>2002</v>
      </c>
      <c r="R52" s="177">
        <v>2019</v>
      </c>
      <c r="S52" s="177">
        <v>2005</v>
      </c>
      <c r="T52" s="177">
        <v>1982</v>
      </c>
      <c r="U52" s="177">
        <v>2069</v>
      </c>
      <c r="V52" s="177">
        <v>2105</v>
      </c>
      <c r="W52" s="177">
        <v>2005</v>
      </c>
      <c r="X52" s="177">
        <v>1985</v>
      </c>
      <c r="Y52" s="177">
        <v>2031</v>
      </c>
      <c r="Z52" s="177">
        <v>2098</v>
      </c>
      <c r="AA52" s="177">
        <v>2159</v>
      </c>
      <c r="AB52" s="177">
        <v>1903</v>
      </c>
      <c r="AC52" s="177">
        <v>2046</v>
      </c>
      <c r="AD52" s="177">
        <v>2005</v>
      </c>
      <c r="AE52" s="177">
        <v>1995</v>
      </c>
      <c r="AF52" s="177">
        <v>1951</v>
      </c>
      <c r="AG52" s="177">
        <v>2022</v>
      </c>
      <c r="AH52" s="177">
        <v>2086</v>
      </c>
      <c r="AI52" s="177">
        <v>1952</v>
      </c>
      <c r="AJ52" s="177">
        <v>1951</v>
      </c>
      <c r="AK52" s="177">
        <v>1958</v>
      </c>
      <c r="AL52" s="177">
        <v>2032</v>
      </c>
      <c r="AM52" s="177">
        <v>2045</v>
      </c>
      <c r="AN52" s="177">
        <v>1951</v>
      </c>
      <c r="AO52" s="177">
        <v>2006</v>
      </c>
      <c r="AP52" s="177">
        <v>1896</v>
      </c>
      <c r="AQ52" s="177">
        <v>1800</v>
      </c>
      <c r="AR52" s="177">
        <v>1827</v>
      </c>
      <c r="AS52" s="177">
        <v>1930</v>
      </c>
      <c r="AT52" s="177">
        <v>1948</v>
      </c>
      <c r="AU52" s="177">
        <v>2002</v>
      </c>
      <c r="AV52" s="177">
        <v>1857</v>
      </c>
      <c r="AW52" s="177">
        <v>1954</v>
      </c>
      <c r="AX52" s="177">
        <v>2073</v>
      </c>
      <c r="AY52" s="177">
        <v>2112</v>
      </c>
      <c r="AZ52" s="177">
        <v>1928</v>
      </c>
      <c r="BA52" s="177">
        <v>2016</v>
      </c>
      <c r="BB52" s="177">
        <v>1975</v>
      </c>
      <c r="BC52" s="177">
        <v>1976</v>
      </c>
      <c r="BD52" s="177">
        <v>1978</v>
      </c>
      <c r="BE52" s="177">
        <v>2102</v>
      </c>
      <c r="BF52" s="177">
        <v>2054</v>
      </c>
      <c r="BG52" s="177">
        <v>2039</v>
      </c>
    </row>
    <row r="53" spans="12:59">
      <c r="L53" s="58"/>
      <c r="M53" s="58"/>
      <c r="N53" s="400" t="s">
        <v>787</v>
      </c>
      <c r="O53" s="177">
        <v>583</v>
      </c>
      <c r="P53" s="177">
        <v>541</v>
      </c>
      <c r="Q53" s="424">
        <v>549</v>
      </c>
      <c r="R53" s="177">
        <v>554</v>
      </c>
      <c r="S53" s="177">
        <v>550</v>
      </c>
      <c r="T53" s="177">
        <v>544</v>
      </c>
      <c r="U53" s="177">
        <v>567</v>
      </c>
      <c r="V53" s="177">
        <v>577</v>
      </c>
      <c r="W53" s="177">
        <v>550</v>
      </c>
      <c r="X53" s="177">
        <v>544</v>
      </c>
      <c r="Y53" s="177">
        <v>557</v>
      </c>
      <c r="Z53" s="177">
        <v>576</v>
      </c>
      <c r="AA53" s="177">
        <v>577</v>
      </c>
      <c r="AB53" s="177">
        <v>508</v>
      </c>
      <c r="AC53" s="177">
        <v>546</v>
      </c>
      <c r="AD53" s="177">
        <v>536</v>
      </c>
      <c r="AE53" s="177">
        <v>533</v>
      </c>
      <c r="AF53" s="177">
        <v>521</v>
      </c>
      <c r="AG53" s="177">
        <v>540</v>
      </c>
      <c r="AH53" s="177">
        <v>557</v>
      </c>
      <c r="AI53" s="177">
        <v>521</v>
      </c>
      <c r="AJ53" s="177">
        <v>521</v>
      </c>
      <c r="AK53" s="177">
        <v>523</v>
      </c>
      <c r="AL53" s="177">
        <v>543</v>
      </c>
      <c r="AM53" s="177">
        <v>592</v>
      </c>
      <c r="AN53" s="177">
        <v>565</v>
      </c>
      <c r="AO53" s="177">
        <v>581</v>
      </c>
      <c r="AP53" s="177">
        <v>549</v>
      </c>
      <c r="AQ53" s="177">
        <v>521</v>
      </c>
      <c r="AR53" s="177">
        <v>529</v>
      </c>
      <c r="AS53" s="177">
        <v>559</v>
      </c>
      <c r="AT53" s="177">
        <v>564</v>
      </c>
      <c r="AU53" s="177">
        <v>580</v>
      </c>
      <c r="AV53" s="177">
        <v>538</v>
      </c>
      <c r="AW53" s="177">
        <v>566</v>
      </c>
      <c r="AX53" s="177">
        <v>600</v>
      </c>
      <c r="AY53" s="177">
        <v>567</v>
      </c>
      <c r="AZ53" s="177">
        <v>505</v>
      </c>
      <c r="BA53" s="177">
        <v>566</v>
      </c>
      <c r="BB53" s="177">
        <v>576</v>
      </c>
      <c r="BC53" s="177">
        <v>574</v>
      </c>
      <c r="BD53" s="177">
        <v>545</v>
      </c>
      <c r="BE53" s="177">
        <v>579</v>
      </c>
      <c r="BF53" s="177">
        <v>558</v>
      </c>
      <c r="BG53" s="177">
        <v>534</v>
      </c>
    </row>
    <row r="54" spans="12:59">
      <c r="L54" s="58"/>
      <c r="M54" s="58"/>
      <c r="N54" s="175"/>
      <c r="O54" s="175"/>
      <c r="P54" s="175"/>
      <c r="Q54" s="42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75"/>
      <c r="BF54" s="175"/>
      <c r="BG54" s="175"/>
    </row>
    <row r="55" spans="12:59">
      <c r="L55" s="58"/>
      <c r="M55" s="58"/>
      <c r="N55" s="175"/>
      <c r="O55" s="401">
        <v>2018</v>
      </c>
      <c r="P55" s="401">
        <v>2019</v>
      </c>
      <c r="Q55" s="426">
        <v>2020</v>
      </c>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row>
    <row r="56" spans="12:59">
      <c r="L56" s="58"/>
      <c r="M56" s="58"/>
      <c r="N56" s="399" t="s">
        <v>466</v>
      </c>
      <c r="O56" s="402">
        <f t="shared" ref="O56:O62" si="3">SUM(O47:Z47)</f>
        <v>143496</v>
      </c>
      <c r="P56" s="402">
        <f t="shared" ref="P56:P62" si="4">SUM(AA47:AL47)</f>
        <v>142902</v>
      </c>
      <c r="Q56" s="425">
        <f t="shared" ref="Q56:Q62" si="5">SUM(AM47:AX47)</f>
        <v>138146</v>
      </c>
      <c r="R56" s="175"/>
      <c r="S56" s="175"/>
      <c r="T56" s="175"/>
      <c r="U56" s="175">
        <v>2837044297264080</v>
      </c>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75"/>
      <c r="BF56" s="175"/>
      <c r="BG56" s="175"/>
    </row>
    <row r="57" spans="12:59">
      <c r="L57" s="58"/>
      <c r="M57" s="58"/>
      <c r="N57" s="399" t="s">
        <v>36</v>
      </c>
      <c r="O57" s="402">
        <f t="shared" si="3"/>
        <v>32047</v>
      </c>
      <c r="P57" s="402">
        <f t="shared" si="4"/>
        <v>31752</v>
      </c>
      <c r="Q57" s="425">
        <f t="shared" si="5"/>
        <v>30218</v>
      </c>
      <c r="R57" s="175"/>
      <c r="S57" s="175"/>
      <c r="T57" s="175"/>
      <c r="U57" s="175">
        <v>8189147173063.1895</v>
      </c>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row>
    <row r="58" spans="12:59">
      <c r="L58" s="58"/>
      <c r="M58" s="58"/>
      <c r="N58" s="399" t="s">
        <v>37</v>
      </c>
      <c r="O58" s="402">
        <f t="shared" si="3"/>
        <v>69293</v>
      </c>
      <c r="P58" s="402">
        <f t="shared" si="4"/>
        <v>69215</v>
      </c>
      <c r="Q58" s="425">
        <f t="shared" si="5"/>
        <v>66485</v>
      </c>
      <c r="R58" s="175"/>
      <c r="S58" s="175"/>
      <c r="T58" s="175"/>
      <c r="U58" s="175">
        <v>2370035875705593.5</v>
      </c>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row>
    <row r="59" spans="12:59">
      <c r="L59" s="58"/>
      <c r="M59" s="58"/>
      <c r="N59" s="399" t="s">
        <v>148</v>
      </c>
      <c r="O59" s="402">
        <f t="shared" si="3"/>
        <v>2038</v>
      </c>
      <c r="P59" s="402">
        <f t="shared" si="4"/>
        <v>2911</v>
      </c>
      <c r="Q59" s="425">
        <f t="shared" si="5"/>
        <v>3601</v>
      </c>
      <c r="R59" s="175"/>
      <c r="S59" s="175"/>
      <c r="T59" s="175"/>
      <c r="U59" s="175">
        <v>255967507075801.97</v>
      </c>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row>
    <row r="60" spans="12:59">
      <c r="L60" s="58"/>
      <c r="M60" s="58"/>
      <c r="N60" s="399" t="s">
        <v>85</v>
      </c>
      <c r="O60" s="402">
        <f t="shared" si="3"/>
        <v>9028</v>
      </c>
      <c r="P60" s="402">
        <f t="shared" si="4"/>
        <v>8541</v>
      </c>
      <c r="Q60" s="425">
        <f t="shared" si="5"/>
        <v>7813</v>
      </c>
      <c r="R60" s="175"/>
      <c r="S60" s="175"/>
      <c r="T60" s="175"/>
      <c r="U60" s="175">
        <v>202851767309621.31</v>
      </c>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row>
    <row r="61" spans="12:59">
      <c r="L61" s="58"/>
      <c r="M61" s="58"/>
      <c r="N61" s="399" t="s">
        <v>481</v>
      </c>
      <c r="O61" s="402">
        <f t="shared" si="3"/>
        <v>24399</v>
      </c>
      <c r="P61" s="402">
        <f t="shared" si="4"/>
        <v>24060</v>
      </c>
      <c r="Q61" s="425">
        <f t="shared" si="5"/>
        <v>23289</v>
      </c>
      <c r="R61" s="175"/>
      <c r="S61" s="175"/>
      <c r="T61" s="175"/>
      <c r="U61" s="175">
        <v>0</v>
      </c>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row>
    <row r="62" spans="12:59">
      <c r="L62" s="58"/>
      <c r="M62" s="58"/>
      <c r="N62" s="400" t="s">
        <v>787</v>
      </c>
      <c r="O62" s="402">
        <f t="shared" si="3"/>
        <v>6692</v>
      </c>
      <c r="P62" s="402">
        <f t="shared" si="4"/>
        <v>6426</v>
      </c>
      <c r="Q62" s="425">
        <f t="shared" si="5"/>
        <v>6744</v>
      </c>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row>
    <row r="63" spans="12:59">
      <c r="L63" s="58"/>
      <c r="M63" s="58"/>
      <c r="N63" s="175"/>
      <c r="O63" s="175"/>
      <c r="P63" s="175"/>
      <c r="Q63" s="425"/>
      <c r="R63" s="175"/>
      <c r="S63" s="175"/>
      <c r="T63" s="175"/>
      <c r="U63" s="175">
        <v>180318803281272.25</v>
      </c>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row>
    <row r="64" spans="12:59">
      <c r="L64" s="58"/>
      <c r="M64" s="58"/>
      <c r="N64" s="399" t="s">
        <v>466</v>
      </c>
      <c r="O64" s="175"/>
      <c r="P64" s="403">
        <f>(P56-O56)/O56</f>
        <v>-4.1394882087305573E-3</v>
      </c>
      <c r="Q64" s="427">
        <f t="shared" ref="Q64:Q70" si="6">(Q56-P56)/P56</f>
        <v>-3.3281549593427662E-2</v>
      </c>
      <c r="R64" s="175"/>
      <c r="S64" s="175"/>
      <c r="T64" s="175"/>
      <c r="U64" s="175">
        <v>82115831927154.172</v>
      </c>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row>
    <row r="65" spans="8:59">
      <c r="L65" s="58"/>
      <c r="M65" s="58"/>
      <c r="N65" s="399" t="s">
        <v>36</v>
      </c>
      <c r="O65" s="175"/>
      <c r="P65" s="403">
        <f t="shared" ref="P65:P70" si="7">(P57-O57)/O57</f>
        <v>-9.2052298187037789E-3</v>
      </c>
      <c r="Q65" s="427">
        <f t="shared" si="6"/>
        <v>-4.831191735953641E-2</v>
      </c>
      <c r="R65" s="175"/>
      <c r="S65" s="175"/>
      <c r="T65" s="175"/>
      <c r="U65" s="175">
        <v>20318506897424.656</v>
      </c>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row>
    <row r="66" spans="8:59">
      <c r="L66" s="58"/>
      <c r="M66" s="58"/>
      <c r="N66" s="399" t="s">
        <v>37</v>
      </c>
      <c r="O66" s="175"/>
      <c r="P66" s="403">
        <f t="shared" si="7"/>
        <v>-1.1256548280490094E-3</v>
      </c>
      <c r="Q66" s="427">
        <f t="shared" si="6"/>
        <v>-3.9442317416744928E-2</v>
      </c>
      <c r="R66" s="175"/>
      <c r="S66" s="175"/>
      <c r="T66" s="175"/>
      <c r="U66" s="175">
        <v>38328559094022.359</v>
      </c>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row>
    <row r="67" spans="8:59">
      <c r="L67" s="58"/>
      <c r="M67" s="58"/>
      <c r="N67" s="399" t="s">
        <v>148</v>
      </c>
      <c r="O67" s="175"/>
      <c r="P67" s="403">
        <f t="shared" si="7"/>
        <v>0.42836113837095191</v>
      </c>
      <c r="Q67" s="427">
        <f t="shared" si="6"/>
        <v>0.23703194778426656</v>
      </c>
      <c r="R67" s="175"/>
      <c r="S67" s="175"/>
      <c r="T67" s="175"/>
      <c r="U67" s="175">
        <v>39555905362671.078</v>
      </c>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row>
    <row r="68" spans="8:59">
      <c r="H68" s="58"/>
      <c r="I68" s="58"/>
      <c r="J68" s="59"/>
      <c r="K68" s="58"/>
      <c r="L68" s="58"/>
      <c r="M68" s="58"/>
      <c r="N68" s="399" t="s">
        <v>85</v>
      </c>
      <c r="O68" s="175"/>
      <c r="P68" s="403">
        <f t="shared" si="7"/>
        <v>-5.3943287549844926E-2</v>
      </c>
      <c r="Q68" s="427">
        <f t="shared" si="6"/>
        <v>-8.5235920852359204E-2</v>
      </c>
      <c r="R68" s="175"/>
      <c r="S68" s="175"/>
      <c r="T68" s="175"/>
      <c r="U68" s="175">
        <v>0</v>
      </c>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row>
    <row r="69" spans="8:59">
      <c r="H69" s="58"/>
      <c r="I69" s="58"/>
      <c r="J69" s="59"/>
      <c r="K69" s="58"/>
      <c r="L69" s="58"/>
      <c r="M69" s="58"/>
      <c r="N69" s="399" t="s">
        <v>481</v>
      </c>
      <c r="O69" s="175"/>
      <c r="P69" s="403">
        <f t="shared" si="7"/>
        <v>-1.3894012049674167E-2</v>
      </c>
      <c r="Q69" s="427">
        <f t="shared" si="6"/>
        <v>-3.2044887780548627E-2</v>
      </c>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row>
    <row r="70" spans="8:59">
      <c r="H70" s="58"/>
      <c r="I70" s="58"/>
      <c r="J70" s="59"/>
      <c r="K70" s="58"/>
      <c r="L70" s="58"/>
      <c r="M70" s="58"/>
      <c r="N70" s="400" t="s">
        <v>787</v>
      </c>
      <c r="O70" s="175"/>
      <c r="P70" s="403">
        <f t="shared" si="7"/>
        <v>-3.9748953974895397E-2</v>
      </c>
      <c r="Q70" s="427">
        <f t="shared" si="6"/>
        <v>4.9486461251167131E-2</v>
      </c>
      <c r="R70" s="175"/>
      <c r="S70" s="175"/>
      <c r="T70" s="175"/>
      <c r="U70" s="175">
        <v>1187921133284383.3</v>
      </c>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row>
    <row r="71" spans="8:59">
      <c r="H71" s="58"/>
      <c r="I71" s="58"/>
      <c r="J71" s="59"/>
      <c r="K71" s="58"/>
      <c r="L71" s="58"/>
      <c r="M71" s="58"/>
      <c r="N71" s="175"/>
      <c r="O71" s="175"/>
      <c r="P71" s="175"/>
      <c r="Q71" s="425"/>
      <c r="R71" s="175"/>
      <c r="S71" s="175"/>
      <c r="T71" s="175"/>
      <c r="U71" s="175">
        <v>955882391300330.88</v>
      </c>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row>
    <row r="72" spans="8:59">
      <c r="H72" s="58"/>
      <c r="I72" s="58"/>
      <c r="J72" s="59"/>
      <c r="K72" s="58"/>
      <c r="L72" s="58"/>
      <c r="M72" s="58"/>
      <c r="N72" s="399" t="s">
        <v>466</v>
      </c>
      <c r="O72" s="175"/>
      <c r="P72" s="404">
        <f>P64+1</f>
        <v>0.99586051179126944</v>
      </c>
      <c r="Q72" s="425">
        <f t="shared" ref="Q72:Q78" si="8">Q64+1</f>
        <v>0.96671845040657234</v>
      </c>
      <c r="R72" s="175"/>
      <c r="S72" s="175"/>
      <c r="T72" s="175"/>
      <c r="U72" s="175">
        <v>2599510056372.3008</v>
      </c>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row>
    <row r="73" spans="8:59">
      <c r="H73" s="58"/>
      <c r="I73" s="58"/>
      <c r="J73" s="59"/>
      <c r="K73" s="58"/>
      <c r="L73" s="58"/>
      <c r="M73" s="58"/>
      <c r="N73" s="399" t="s">
        <v>36</v>
      </c>
      <c r="O73" s="175"/>
      <c r="P73" s="404">
        <f t="shared" ref="P73:P78" si="9">P65+1</f>
        <v>0.99079477018129625</v>
      </c>
      <c r="Q73" s="425">
        <f t="shared" si="8"/>
        <v>0.95168808264046356</v>
      </c>
      <c r="R73" s="175"/>
      <c r="S73" s="175"/>
      <c r="T73" s="175"/>
      <c r="U73" s="175">
        <v>115985416512739.75</v>
      </c>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row>
    <row r="74" spans="8:59">
      <c r="H74" s="58"/>
      <c r="I74" s="58"/>
      <c r="J74" s="59"/>
      <c r="K74" s="58"/>
      <c r="L74" s="58"/>
      <c r="M74" s="58"/>
      <c r="N74" s="399" t="s">
        <v>37</v>
      </c>
      <c r="O74" s="175"/>
      <c r="P74" s="404">
        <f t="shared" si="9"/>
        <v>0.99887434517195095</v>
      </c>
      <c r="Q74" s="425">
        <f t="shared" si="8"/>
        <v>0.96055768258325502</v>
      </c>
      <c r="R74" s="175"/>
      <c r="S74" s="175"/>
      <c r="T74" s="175"/>
      <c r="U74" s="175">
        <v>113453815414940.44</v>
      </c>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row>
    <row r="75" spans="8:59">
      <c r="H75" s="58"/>
      <c r="I75" s="58"/>
      <c r="J75" s="59"/>
      <c r="K75" s="58"/>
      <c r="L75" s="58"/>
      <c r="M75" s="58"/>
      <c r="N75" s="399" t="s">
        <v>148</v>
      </c>
      <c r="O75" s="175"/>
      <c r="P75" s="404">
        <f t="shared" si="9"/>
        <v>1.4283611383709518</v>
      </c>
      <c r="Q75" s="425">
        <f t="shared" si="8"/>
        <v>1.2370319477842666</v>
      </c>
      <c r="R75" s="175"/>
      <c r="S75" s="175"/>
      <c r="T75" s="175"/>
      <c r="U75" s="175">
        <v>0</v>
      </c>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row>
    <row r="76" spans="8:59">
      <c r="H76" s="58"/>
      <c r="I76" s="58"/>
      <c r="J76" s="59"/>
      <c r="K76" s="58"/>
      <c r="L76" s="58"/>
      <c r="M76" s="58"/>
      <c r="N76" s="399" t="s">
        <v>85</v>
      </c>
      <c r="O76" s="175"/>
      <c r="P76" s="404">
        <f t="shared" si="9"/>
        <v>0.9460567124501551</v>
      </c>
      <c r="Q76" s="425">
        <f t="shared" si="8"/>
        <v>0.9147640791476408</v>
      </c>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row>
    <row r="77" spans="8:59">
      <c r="H77" s="58"/>
      <c r="I77" s="58"/>
      <c r="J77" s="59"/>
      <c r="K77" s="58"/>
      <c r="L77" s="58"/>
      <c r="M77" s="58"/>
      <c r="N77" s="399" t="s">
        <v>481</v>
      </c>
      <c r="O77" s="175"/>
      <c r="P77" s="404">
        <f t="shared" si="9"/>
        <v>0.98610598795032578</v>
      </c>
      <c r="Q77" s="425">
        <f t="shared" si="8"/>
        <v>0.96795511221945141</v>
      </c>
      <c r="R77" s="175"/>
      <c r="S77" s="175"/>
      <c r="T77" s="175"/>
      <c r="U77" s="175">
        <v>495852240569989.63</v>
      </c>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row>
    <row r="78" spans="8:59">
      <c r="H78" s="58"/>
      <c r="I78" s="58"/>
      <c r="J78" s="59"/>
      <c r="K78" s="58"/>
      <c r="L78" s="58"/>
      <c r="M78" s="58"/>
      <c r="N78" s="400" t="s">
        <v>787</v>
      </c>
      <c r="O78" s="175"/>
      <c r="P78" s="404">
        <f t="shared" si="9"/>
        <v>0.96025104602510458</v>
      </c>
      <c r="Q78" s="425">
        <f t="shared" si="8"/>
        <v>1.0494864612511672</v>
      </c>
      <c r="R78" s="175"/>
      <c r="S78" s="175"/>
      <c r="T78" s="175"/>
      <c r="U78" s="175">
        <v>0</v>
      </c>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row>
    <row r="79" spans="8:59">
      <c r="H79" s="58"/>
      <c r="I79" s="58"/>
      <c r="J79" s="59"/>
      <c r="K79" s="58"/>
      <c r="L79" s="58"/>
      <c r="M79" s="58"/>
      <c r="N79" s="58"/>
      <c r="O79" s="58"/>
      <c r="P79" s="58"/>
      <c r="Q79" s="422"/>
      <c r="R79" s="58"/>
      <c r="S79" s="58"/>
      <c r="T79" s="58"/>
      <c r="U79" s="58">
        <v>10807719897848.939</v>
      </c>
      <c r="V79" s="58"/>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row>
    <row r="80" spans="8:59">
      <c r="H80" s="58"/>
      <c r="I80" s="58"/>
      <c r="J80" s="59"/>
      <c r="K80" s="58"/>
      <c r="L80" s="58"/>
      <c r="M80" s="58"/>
      <c r="N80" s="58"/>
      <c r="O80" s="58"/>
      <c r="P80" s="58"/>
      <c r="Q80" s="422"/>
      <c r="R80" s="58"/>
      <c r="S80" s="58"/>
      <c r="T80" s="58"/>
      <c r="U80" s="58">
        <v>137812766707800</v>
      </c>
      <c r="V80" s="58"/>
    </row>
    <row r="81" spans="8:21">
      <c r="H81" s="58"/>
      <c r="I81" s="58"/>
      <c r="J81" s="59"/>
      <c r="K81" s="58"/>
      <c r="L81" s="58"/>
      <c r="U81" s="150">
        <v>347231753964340.69</v>
      </c>
    </row>
    <row r="82" spans="8:21">
      <c r="H82" s="58"/>
      <c r="I82" s="58"/>
      <c r="J82" s="59"/>
      <c r="K82" s="58"/>
      <c r="L82" s="58"/>
      <c r="U82" s="150">
        <v>0</v>
      </c>
    </row>
    <row r="83" spans="8:21">
      <c r="H83" s="58"/>
      <c r="I83" s="58"/>
      <c r="J83" s="59"/>
      <c r="K83" s="58"/>
      <c r="L83" s="58"/>
    </row>
    <row r="84" spans="8:21">
      <c r="H84" s="58"/>
      <c r="I84" s="58"/>
      <c r="J84" s="59"/>
      <c r="K84" s="58"/>
      <c r="L84" s="58"/>
      <c r="U84" s="150">
        <v>1126254212281159.8</v>
      </c>
    </row>
    <row r="85" spans="8:21">
      <c r="H85" s="58"/>
      <c r="I85" s="58"/>
      <c r="J85" s="59"/>
      <c r="K85" s="58"/>
      <c r="L85" s="58"/>
      <c r="U85" s="150">
        <v>150101197456244.16</v>
      </c>
    </row>
    <row r="86" spans="8:21">
      <c r="H86" s="58"/>
      <c r="I86" s="58"/>
      <c r="J86" s="59"/>
      <c r="K86" s="58"/>
      <c r="L86" s="58"/>
      <c r="U86" s="150">
        <v>232850029671494.88</v>
      </c>
    </row>
    <row r="87" spans="8:21">
      <c r="H87" s="58"/>
      <c r="I87" s="58"/>
      <c r="J87" s="59"/>
      <c r="K87" s="58"/>
      <c r="L87" s="58"/>
      <c r="U87" s="150">
        <v>145883902834859.75</v>
      </c>
    </row>
    <row r="88" spans="8:21">
      <c r="H88" s="58"/>
      <c r="I88" s="58"/>
      <c r="J88" s="59"/>
      <c r="K88" s="58"/>
      <c r="L88" s="58"/>
      <c r="U88" s="150">
        <v>220470906220016.47</v>
      </c>
    </row>
    <row r="89" spans="8:21">
      <c r="H89" s="58"/>
      <c r="I89" s="58"/>
      <c r="J89" s="59"/>
      <c r="K89" s="58"/>
      <c r="L89" s="58"/>
      <c r="U89" s="150">
        <v>376948176098544.56</v>
      </c>
    </row>
    <row r="90" spans="8:21">
      <c r="H90" s="58"/>
      <c r="I90" s="58"/>
      <c r="J90" s="59"/>
      <c r="K90" s="58"/>
      <c r="L90" s="58"/>
    </row>
    <row r="91" spans="8:21">
      <c r="H91" s="58"/>
      <c r="I91" s="58"/>
      <c r="J91" s="59"/>
      <c r="K91" s="58"/>
      <c r="L91" s="58"/>
    </row>
    <row r="92" spans="8:21">
      <c r="H92" s="58"/>
      <c r="I92" s="58"/>
      <c r="J92" s="59"/>
      <c r="K92" s="58"/>
      <c r="L92" s="58"/>
    </row>
    <row r="93" spans="8:21">
      <c r="H93" s="58"/>
      <c r="I93" s="58"/>
      <c r="J93" s="59"/>
      <c r="K93" s="58"/>
      <c r="L93" s="58"/>
    </row>
    <row r="94" spans="8:21">
      <c r="H94" s="58"/>
      <c r="I94" s="58"/>
      <c r="J94" s="59"/>
      <c r="K94" s="58"/>
      <c r="L94" s="58"/>
    </row>
    <row r="95" spans="8:21">
      <c r="H95" s="58"/>
      <c r="I95" s="58"/>
      <c r="J95" s="59"/>
      <c r="K95" s="58"/>
      <c r="L95" s="58"/>
    </row>
    <row r="96" spans="8:21">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row r="106" spans="8:12">
      <c r="H106" s="58"/>
      <c r="I106" s="58"/>
      <c r="J106" s="59"/>
      <c r="K106" s="58"/>
      <c r="L106" s="58"/>
    </row>
    <row r="107" spans="8:12">
      <c r="H107" s="58"/>
      <c r="I107" s="58"/>
      <c r="J107" s="59"/>
      <c r="K107" s="58"/>
      <c r="L107" s="58"/>
    </row>
    <row r="108" spans="8:12">
      <c r="H108" s="58"/>
      <c r="I108" s="58"/>
      <c r="J108" s="59"/>
      <c r="K108" s="58"/>
      <c r="L108" s="58"/>
    </row>
  </sheetData>
  <mergeCells count="6">
    <mergeCell ref="N41:AL41"/>
    <mergeCell ref="A2:L2"/>
    <mergeCell ref="A3:L3"/>
    <mergeCell ref="H4:I4"/>
    <mergeCell ref="K4:L4"/>
    <mergeCell ref="A41:L41"/>
  </mergeCells>
  <phoneticPr fontId="3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02A-BE48-4858-BDA4-536D110D4695}">
  <dimension ref="A1:AW25"/>
  <sheetViews>
    <sheetView workbookViewId="0">
      <selection activeCell="A22" sqref="A22"/>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528</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37" t="s">
        <v>529</v>
      </c>
      <c r="B5" s="67">
        <v>18.923999999999999</v>
      </c>
      <c r="C5" s="67">
        <v>53.462000000000003</v>
      </c>
      <c r="D5" s="68">
        <v>56.15</v>
      </c>
      <c r="E5" s="68">
        <v>61.253999999999998</v>
      </c>
      <c r="F5" s="68">
        <v>64.962000000000003</v>
      </c>
      <c r="G5" s="68">
        <v>71.137</v>
      </c>
      <c r="H5" s="39">
        <v>100.17</v>
      </c>
      <c r="I5" s="39">
        <v>100.16999999999999</v>
      </c>
      <c r="J5" s="74"/>
      <c r="K5" s="75">
        <v>5.94</v>
      </c>
      <c r="L5" s="75">
        <v>1.31</v>
      </c>
      <c r="N5" s="37" t="s">
        <v>529</v>
      </c>
      <c r="O5" s="149">
        <f t="shared" ref="O5:P7" si="0">B5*$A$22</f>
        <v>750462791098440</v>
      </c>
      <c r="P5" s="149">
        <f t="shared" si="0"/>
        <v>2120124801189220.3</v>
      </c>
      <c r="Q5" s="151" cm="1">
        <f t="array" ref="Q5">TREND($P23:$Q23,$P$22:$Q$22,Q$4)</f>
        <v>2135352961820260</v>
      </c>
      <c r="R5" s="151" cm="1">
        <f t="array" ref="R5">TREND($P23:$Q23,$P$22:$Q$22,R$4)</f>
        <v>2150581122451300</v>
      </c>
      <c r="S5" s="151" cm="1">
        <f t="array" ref="S5">TREND($P23:$Q23,$P$22:$Q$22,S$4)</f>
        <v>2165809283082340</v>
      </c>
      <c r="T5" s="151" cm="1">
        <f t="array" ref="T5">TREND($P23:$Q23,$P$22:$Q$22,T$4)</f>
        <v>2181037443713380</v>
      </c>
      <c r="U5" s="151" cm="1">
        <f t="array" ref="U5">TREND($P23:$Q23,$P$22:$Q$22,U$4)</f>
        <v>2196265604344420</v>
      </c>
      <c r="V5" s="151" cm="1">
        <f t="array" ref="V5">TREND($P23:$Q23,$P$22:$Q$22,V$4)</f>
        <v>2211493764975460</v>
      </c>
      <c r="W5" s="158">
        <f>D5*$A$22</f>
        <v>2226721925606500</v>
      </c>
      <c r="X5" s="151" cm="1">
        <f t="array" ref="X5">TREND($Q23:$R23,$Q$22:$R$22,X$4)</f>
        <v>2267203452617344</v>
      </c>
      <c r="Y5" s="151" cm="1">
        <f t="array" ref="Y5">TREND($Q23:$R23,$Q$22:$R$22,Y$4)</f>
        <v>2307684979628192</v>
      </c>
      <c r="Z5" s="151" cm="1">
        <f t="array" ref="Z5">TREND($Q23:$R23,$Q$22:$R$22,Z$4)</f>
        <v>2348166506639040</v>
      </c>
      <c r="AA5" s="151" cm="1">
        <f t="array" ref="AA5">TREND($Q23:$R23,$Q$22:$R$22,AA$4)</f>
        <v>2388648033649888</v>
      </c>
      <c r="AB5" s="158">
        <f>E5*$A$22</f>
        <v>2429129560660740</v>
      </c>
      <c r="AC5" s="151" cm="1">
        <f t="array" ref="AC5">TREND($R23:$S23,$R$22:$S$22,AC$4)</f>
        <v>2458538945879432</v>
      </c>
      <c r="AD5" s="151" cm="1">
        <f t="array" ref="AD5">TREND($R23:$S23,$R$22:$S$22,AD$4)</f>
        <v>2487948331098128</v>
      </c>
      <c r="AE5" s="151" cm="1">
        <f t="array" ref="AE5">TREND($R23:$S23,$R$22:$S$22,AE$4)</f>
        <v>2517357716316824</v>
      </c>
      <c r="AF5" s="151" cm="1">
        <f t="array" ref="AF5">TREND($R23:$S23,$R$22:$S$22,AF$4)</f>
        <v>2546767101535520</v>
      </c>
      <c r="AG5" s="158">
        <f>F5*$A$22</f>
        <v>2576176486754220</v>
      </c>
      <c r="AH5" s="151" cm="1">
        <f t="array" ref="AH5">TREND($S23:$T23,$S$22:$T$22,AH$4)</f>
        <v>2625152472117072</v>
      </c>
      <c r="AI5" s="151" cm="1">
        <f t="array" ref="AI5">TREND($S23:$T23,$S$22:$T$22,AI$4)</f>
        <v>2674128457479920</v>
      </c>
      <c r="AJ5" s="151" cm="1">
        <f t="array" ref="AJ5">TREND($S23:$T23,$S$22:$T$22,AJ$4)</f>
        <v>2723104442842768</v>
      </c>
      <c r="AK5" s="151" cm="1">
        <f t="array" ref="AK5">TREND($S23:$T23,$S$22:$T$22,AK$4)</f>
        <v>2772080428205616</v>
      </c>
      <c r="AL5" s="158">
        <f>G5*$A$22</f>
        <v>2821056413568470</v>
      </c>
      <c r="AM5" s="151">
        <f>_xlfn.FORECAST.LINEAR(AM$4,$AC5:$AL5,$AC$4:$AL$4)</f>
        <v>2843943598739104</v>
      </c>
      <c r="AN5" s="151">
        <f t="shared" ref="AN5:AV7" si="1">_xlfn.FORECAST.LINEAR(AN$4,$AC5:$AL5,$AC$4:$AL$4)</f>
        <v>2884618602222624</v>
      </c>
      <c r="AO5" s="151">
        <f t="shared" si="1"/>
        <v>2925293605706128</v>
      </c>
      <c r="AP5" s="151">
        <f t="shared" si="1"/>
        <v>2965968609189648</v>
      </c>
      <c r="AQ5" s="151">
        <f t="shared" si="1"/>
        <v>3006643612673152</v>
      </c>
      <c r="AR5" s="151">
        <f t="shared" si="1"/>
        <v>3047318616156672</v>
      </c>
      <c r="AS5" s="151">
        <f t="shared" si="1"/>
        <v>3087993619640176</v>
      </c>
      <c r="AT5" s="151">
        <f t="shared" si="1"/>
        <v>3128668623123696</v>
      </c>
      <c r="AU5" s="151">
        <f t="shared" si="1"/>
        <v>3169343626607216</v>
      </c>
      <c r="AV5" s="151">
        <f t="shared" si="1"/>
        <v>3210018630090720</v>
      </c>
      <c r="AW5" s="174">
        <f>(AV5/R5)^(1/30)-1</f>
        <v>1.3440814627632358E-2</v>
      </c>
    </row>
    <row r="6" spans="1:49" ht="13.5" customHeight="1">
      <c r="A6" s="42" t="s">
        <v>530</v>
      </c>
      <c r="B6" s="43">
        <v>6.7649999999999997</v>
      </c>
      <c r="C6" s="43">
        <v>27.69</v>
      </c>
      <c r="D6" s="44">
        <v>27.73</v>
      </c>
      <c r="E6" s="44">
        <v>31.283000000000001</v>
      </c>
      <c r="F6" s="44">
        <v>33.979999999999997</v>
      </c>
      <c r="G6" s="44">
        <v>39.469000000000001</v>
      </c>
      <c r="H6" s="45">
        <v>51.79</v>
      </c>
      <c r="I6" s="45">
        <v>55.48</v>
      </c>
      <c r="J6" s="46"/>
      <c r="K6" s="47">
        <v>8.14</v>
      </c>
      <c r="L6" s="47">
        <v>1.62</v>
      </c>
      <c r="N6" s="42" t="s">
        <v>530</v>
      </c>
      <c r="O6" s="149">
        <f t="shared" si="0"/>
        <v>268277361117150</v>
      </c>
      <c r="P6" s="149">
        <f t="shared" si="0"/>
        <v>1098093145503900</v>
      </c>
      <c r="Q6" s="151" cm="1">
        <f t="array" ref="Q6">TREND($P24:$Q24,$P$22:$Q$22,Q$4)</f>
        <v>1098319755037100</v>
      </c>
      <c r="R6" s="151" cm="1">
        <f t="array" ref="R6">TREND($P24:$Q24,$P$22:$Q$22,R$4)</f>
        <v>1098546364570300</v>
      </c>
      <c r="S6" s="151" cm="1">
        <f t="array" ref="S6">TREND($P24:$Q24,$P$22:$Q$22,S$4)</f>
        <v>1098772974103500</v>
      </c>
      <c r="T6" s="151" cm="1">
        <f t="array" ref="T6">TREND($P24:$Q24,$P$22:$Q$22,T$4)</f>
        <v>1098999583636700</v>
      </c>
      <c r="U6" s="151" cm="1">
        <f t="array" ref="U6">TREND($P24:$Q24,$P$22:$Q$22,U$4)</f>
        <v>1099226193169900</v>
      </c>
      <c r="V6" s="151" cm="1">
        <f t="array" ref="V6">TREND($P24:$Q24,$P$22:$Q$22,V$4)</f>
        <v>1099452802703100</v>
      </c>
      <c r="W6" s="158">
        <f>D6*$A$22</f>
        <v>1099679412236300</v>
      </c>
      <c r="X6" s="151" cm="1">
        <f t="array" ref="X6">TREND($Q24:$R24,$Q$22:$R$22,X$4)</f>
        <v>1127859440737392</v>
      </c>
      <c r="Y6" s="151" cm="1">
        <f t="array" ref="Y6">TREND($Q24:$R24,$Q$22:$R$22,Y$4)</f>
        <v>1156039469238472</v>
      </c>
      <c r="Z6" s="151" cm="1">
        <f t="array" ref="Z6">TREND($Q24:$R24,$Q$22:$R$22,Z$4)</f>
        <v>1184219497739560</v>
      </c>
      <c r="AA6" s="151" cm="1">
        <f t="array" ref="AA6">TREND($Q24:$R24,$Q$22:$R$22,AA$4)</f>
        <v>1212399526240648</v>
      </c>
      <c r="AB6" s="158">
        <f>E6*$A$22</f>
        <v>1240579554741730</v>
      </c>
      <c r="AC6" s="151" cm="1">
        <f t="array" ref="AC6">TREND($R24:$S24,$R$22:$S$22,AC$4)</f>
        <v>1261970361628144</v>
      </c>
      <c r="AD6" s="151" cm="1">
        <f t="array" ref="AD6">TREND($R24:$S24,$R$22:$S$22,AD$4)</f>
        <v>1283361168514560</v>
      </c>
      <c r="AE6" s="151" cm="1">
        <f t="array" ref="AE6">TREND($R24:$S24,$R$22:$S$22,AE$4)</f>
        <v>1304751975400976</v>
      </c>
      <c r="AF6" s="151" cm="1">
        <f t="array" ref="AF6">TREND($R24:$S24,$R$22:$S$22,AF$4)</f>
        <v>1326142782287392</v>
      </c>
      <c r="AG6" s="158">
        <f>F6*$A$22</f>
        <v>1347533589173800</v>
      </c>
      <c r="AH6" s="151" cm="1">
        <f t="array" ref="AH6">TREND($S24:$T24,$S$22:$T$22,AH$4)</f>
        <v>1391068679644528</v>
      </c>
      <c r="AI6" s="151" cm="1">
        <f t="array" ref="AI6">TREND($S24:$T24,$S$22:$T$22,AI$4)</f>
        <v>1434603770115232</v>
      </c>
      <c r="AJ6" s="151" cm="1">
        <f t="array" ref="AJ6">TREND($S24:$T24,$S$22:$T$22,AJ$4)</f>
        <v>1478138860585952</v>
      </c>
      <c r="AK6" s="151" cm="1">
        <f t="array" ref="AK6">TREND($S24:$T24,$S$22:$T$22,AK$4)</f>
        <v>1521673951056672</v>
      </c>
      <c r="AL6" s="158">
        <f>G6*$A$22</f>
        <v>1565209041527390</v>
      </c>
      <c r="AM6" s="151">
        <f>_xlfn.FORECAST.LINEAR(AM$4,$AC6:$AL6,$AC$4:$AL$4)</f>
        <v>1579218420552368</v>
      </c>
      <c r="AN6" s="151">
        <f t="shared" si="1"/>
        <v>1613358966472168</v>
      </c>
      <c r="AO6" s="151">
        <f t="shared" si="1"/>
        <v>1647499512391976</v>
      </c>
      <c r="AP6" s="151">
        <f t="shared" si="1"/>
        <v>1681640058311776</v>
      </c>
      <c r="AQ6" s="151">
        <f t="shared" si="1"/>
        <v>1715780604231576</v>
      </c>
      <c r="AR6" s="151">
        <f t="shared" si="1"/>
        <v>1749921150151376</v>
      </c>
      <c r="AS6" s="151">
        <f t="shared" si="1"/>
        <v>1784061696071176</v>
      </c>
      <c r="AT6" s="151">
        <f t="shared" si="1"/>
        <v>1818202241990976</v>
      </c>
      <c r="AU6" s="151">
        <f t="shared" si="1"/>
        <v>1852342787910776</v>
      </c>
      <c r="AV6" s="151">
        <f t="shared" si="1"/>
        <v>1886483333830576</v>
      </c>
      <c r="AW6" s="174"/>
    </row>
    <row r="7" spans="1:49" ht="13.5" customHeight="1">
      <c r="A7" s="42" t="s">
        <v>531</v>
      </c>
      <c r="B7" s="43">
        <v>12.561</v>
      </c>
      <c r="C7" s="43">
        <v>25.864999999999998</v>
      </c>
      <c r="D7" s="44">
        <v>28.533999999999999</v>
      </c>
      <c r="E7" s="44">
        <v>30.09</v>
      </c>
      <c r="F7" s="44">
        <v>31.105</v>
      </c>
      <c r="G7" s="44">
        <v>31.792999999999999</v>
      </c>
      <c r="H7" s="45">
        <v>48.38</v>
      </c>
      <c r="I7" s="45">
        <v>44.69</v>
      </c>
      <c r="J7" s="46"/>
      <c r="K7" s="47">
        <v>4.09</v>
      </c>
      <c r="L7" s="47">
        <v>0.94</v>
      </c>
      <c r="N7" s="42" t="s">
        <v>531</v>
      </c>
      <c r="O7" s="152">
        <f t="shared" si="0"/>
        <v>498127410641910</v>
      </c>
      <c r="P7" s="152">
        <f t="shared" si="0"/>
        <v>1025719725838150</v>
      </c>
      <c r="Q7" s="163" cm="1">
        <f t="array" ref="Q7">TREND($P25:$Q25,$P$22:$Q$22,Q$4)</f>
        <v>1040840246940920</v>
      </c>
      <c r="R7" s="163" cm="1">
        <f t="array" ref="R7">TREND($P25:$Q25,$P$22:$Q$22,R$4)</f>
        <v>1055960768043688</v>
      </c>
      <c r="S7" s="163" cm="1">
        <f t="array" ref="S7">TREND($P25:$Q25,$P$22:$Q$22,S$4)</f>
        <v>1071081289146460</v>
      </c>
      <c r="T7" s="163" cm="1">
        <f t="array" ref="T7">TREND($P25:$Q25,$P$22:$Q$22,T$4)</f>
        <v>1086201810249228</v>
      </c>
      <c r="U7" s="163" cm="1">
        <f t="array" ref="U7">TREND($P25:$Q25,$P$22:$Q$22,U$4)</f>
        <v>1101322331352000</v>
      </c>
      <c r="V7" s="163" cm="1">
        <f t="array" ref="V7">TREND($P25:$Q25,$P$22:$Q$22,V$4)</f>
        <v>1116442852454768</v>
      </c>
      <c r="W7" s="164">
        <f>D7*$A$22</f>
        <v>1131563373557540</v>
      </c>
      <c r="X7" s="163" cm="1">
        <f t="array" ref="X7">TREND($Q25:$R25,$Q$22:$R$22,X$4)</f>
        <v>1143904528735612</v>
      </c>
      <c r="Y7" s="163" cm="1">
        <f t="array" ref="Y7">TREND($Q25:$R25,$Q$22:$R$22,Y$4)</f>
        <v>1156245683913684</v>
      </c>
      <c r="Z7" s="163" cm="1">
        <f t="array" ref="Z7">TREND($Q25:$R25,$Q$22:$R$22,Z$4)</f>
        <v>1168586839091756</v>
      </c>
      <c r="AA7" s="163" cm="1">
        <f t="array" ref="AA7">TREND($Q25:$R25,$Q$22:$R$22,AA$4)</f>
        <v>1180927994269828</v>
      </c>
      <c r="AB7" s="164">
        <f>E7*$A$22</f>
        <v>1193269149447900</v>
      </c>
      <c r="AC7" s="163" cm="1">
        <f t="array" ref="AC7">TREND($R25:$S25,$R$22:$S$22,AC$4)</f>
        <v>1201319453114830</v>
      </c>
      <c r="AD7" s="163" cm="1">
        <f t="array" ref="AD7">TREND($R25:$S25,$R$22:$S$22,AD$4)</f>
        <v>1209369756781760</v>
      </c>
      <c r="AE7" s="163" cm="1">
        <f t="array" ref="AE7">TREND($R25:$S25,$R$22:$S$22,AE$4)</f>
        <v>1217420060448690</v>
      </c>
      <c r="AF7" s="163" cm="1">
        <f t="array" ref="AF7">TREND($R25:$S25,$R$22:$S$22,AF$4)</f>
        <v>1225470364115620</v>
      </c>
      <c r="AG7" s="164">
        <f>F7*$A$22</f>
        <v>1233520667782550</v>
      </c>
      <c r="AH7" s="163" cm="1">
        <f t="array" ref="AH7">TREND($S25:$T25,$S$22:$T$22,AH$4)</f>
        <v>1238977425342006</v>
      </c>
      <c r="AI7" s="163" cm="1">
        <f t="array" ref="AI7">TREND($S25:$T25,$S$22:$T$22,AI$4)</f>
        <v>1244434182901462</v>
      </c>
      <c r="AJ7" s="163" cm="1">
        <f t="array" ref="AJ7">TREND($S25:$T25,$S$22:$T$22,AJ$4)</f>
        <v>1249890940460918</v>
      </c>
      <c r="AK7" s="163" cm="1">
        <f t="array" ref="AK7">TREND($S25:$T25,$S$22:$T$22,AK$4)</f>
        <v>1255347698020374</v>
      </c>
      <c r="AL7" s="164">
        <f>G7*$A$22</f>
        <v>1260804455579830</v>
      </c>
      <c r="AM7" s="163">
        <f t="shared" ref="AM7" si="2">_xlfn.FORECAST.LINEAR(AM$4,$AC7:$AL7,$AC$4:$AL$4)</f>
        <v>1269719274615918</v>
      </c>
      <c r="AN7" s="163">
        <f t="shared" si="1"/>
        <v>1276276324463392</v>
      </c>
      <c r="AO7" s="163">
        <f t="shared" si="1"/>
        <v>1282833374310868</v>
      </c>
      <c r="AP7" s="163">
        <f t="shared" si="1"/>
        <v>1289390424158342</v>
      </c>
      <c r="AQ7" s="163">
        <f t="shared" si="1"/>
        <v>1295947474005818</v>
      </c>
      <c r="AR7" s="163">
        <f t="shared" si="1"/>
        <v>1302504523853294</v>
      </c>
      <c r="AS7" s="163">
        <f t="shared" si="1"/>
        <v>1309061573700768</v>
      </c>
      <c r="AT7" s="163">
        <f t="shared" si="1"/>
        <v>1315618623548244</v>
      </c>
      <c r="AU7" s="163">
        <f t="shared" si="1"/>
        <v>1322175673395720</v>
      </c>
      <c r="AV7" s="163">
        <f t="shared" si="1"/>
        <v>1328732723243194</v>
      </c>
      <c r="AW7" s="171"/>
    </row>
    <row r="8" spans="1:49" s="211" customFormat="1" ht="3" customHeight="1">
      <c r="A8" s="50"/>
      <c r="B8" s="51"/>
      <c r="C8" s="51"/>
      <c r="D8" s="52"/>
      <c r="E8" s="52"/>
      <c r="F8" s="52"/>
      <c r="G8" s="52"/>
      <c r="H8" s="52"/>
      <c r="I8" s="52"/>
      <c r="J8" s="54"/>
      <c r="K8" s="54"/>
      <c r="L8" s="54"/>
      <c r="M8" s="30"/>
      <c r="N8" s="50"/>
      <c r="O8" s="149"/>
      <c r="P8" s="149"/>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37" t="s">
        <v>532</v>
      </c>
      <c r="B9" s="67"/>
      <c r="C9" s="67"/>
      <c r="D9" s="68"/>
      <c r="E9" s="68"/>
      <c r="F9" s="68"/>
      <c r="G9" s="68"/>
      <c r="H9" s="60"/>
      <c r="I9" s="60"/>
      <c r="J9" s="46"/>
      <c r="K9" s="60"/>
      <c r="L9" s="60"/>
      <c r="N9" s="37" t="s">
        <v>539</v>
      </c>
      <c r="O9" s="149"/>
      <c r="P9" s="149"/>
      <c r="Q9" s="217">
        <f>Q5/P5-1</f>
        <v>7.1826718042720117E-3</v>
      </c>
      <c r="R9" s="217">
        <f t="shared" ref="R9:AV9" si="3">R5/Q5-1</f>
        <v>7.13144894699691E-3</v>
      </c>
      <c r="S9" s="217">
        <f t="shared" si="3"/>
        <v>7.080951502858257E-3</v>
      </c>
      <c r="T9" s="217">
        <f t="shared" si="3"/>
        <v>7.0311641703593164E-3</v>
      </c>
      <c r="U9" s="217">
        <f t="shared" si="3"/>
        <v>6.982072075348178E-3</v>
      </c>
      <c r="V9" s="217">
        <f t="shared" si="3"/>
        <v>6.9336607562022756E-3</v>
      </c>
      <c r="W9" s="217">
        <f t="shared" si="3"/>
        <v>6.8859161496253041E-3</v>
      </c>
      <c r="X9" s="217">
        <f t="shared" si="3"/>
        <v>1.8179875333925288E-2</v>
      </c>
      <c r="Y9" s="217">
        <f t="shared" si="3"/>
        <v>1.7855268773569799E-2</v>
      </c>
      <c r="Z9" s="217">
        <f t="shared" si="3"/>
        <v>1.7542050742718862E-2</v>
      </c>
      <c r="AA9" s="217">
        <f t="shared" si="3"/>
        <v>1.7239632239193226E-2</v>
      </c>
      <c r="AB9" s="217">
        <f t="shared" si="3"/>
        <v>1.6947464189186467E-2</v>
      </c>
      <c r="AC9" s="217">
        <f t="shared" si="3"/>
        <v>1.2106964443136858E-2</v>
      </c>
      <c r="AD9" s="217">
        <f t="shared" si="3"/>
        <v>1.1962139248591797E-2</v>
      </c>
      <c r="AE9" s="217">
        <f t="shared" si="3"/>
        <v>1.1820737935387626E-2</v>
      </c>
      <c r="AF9" s="217">
        <f t="shared" si="3"/>
        <v>1.1682640503601238E-2</v>
      </c>
      <c r="AG9" s="217">
        <f t="shared" si="3"/>
        <v>1.1547732496217655E-2</v>
      </c>
      <c r="AH9" s="217">
        <f t="shared" si="3"/>
        <v>1.901111418983481E-2</v>
      </c>
      <c r="AI9" s="217">
        <f t="shared" si="3"/>
        <v>1.8656434581626691E-2</v>
      </c>
      <c r="AJ9" s="217">
        <f t="shared" si="3"/>
        <v>1.8314746707793761E-2</v>
      </c>
      <c r="AK9" s="217">
        <f t="shared" si="3"/>
        <v>1.7985349585680988E-2</v>
      </c>
      <c r="AL9" s="217">
        <f t="shared" si="3"/>
        <v>1.7667591771338476E-2</v>
      </c>
      <c r="AM9" s="217">
        <f t="shared" si="3"/>
        <v>8.1129838668072551E-3</v>
      </c>
      <c r="AN9" s="217">
        <f t="shared" si="3"/>
        <v>1.4302324244951148E-2</v>
      </c>
      <c r="AO9" s="217">
        <f t="shared" si="3"/>
        <v>1.4100652145889736E-2</v>
      </c>
      <c r="AP9" s="217">
        <f t="shared" si="3"/>
        <v>1.3904588381890459E-2</v>
      </c>
      <c r="AQ9" s="217">
        <f t="shared" si="3"/>
        <v>1.3713902216455631E-2</v>
      </c>
      <c r="AR9" s="217">
        <f t="shared" si="3"/>
        <v>1.3528375399090464E-2</v>
      </c>
      <c r="AS9" s="217">
        <f t="shared" si="3"/>
        <v>1.3347801331914599E-2</v>
      </c>
      <c r="AT9" s="217">
        <f t="shared" si="3"/>
        <v>1.3171984302305484E-2</v>
      </c>
      <c r="AU9" s="217">
        <f t="shared" si="3"/>
        <v>1.3000738775239773E-2</v>
      </c>
      <c r="AV9" s="217">
        <f t="shared" si="3"/>
        <v>1.2833888740252153E-2</v>
      </c>
      <c r="AW9" s="171"/>
    </row>
    <row r="10" spans="1:49" ht="13.5" customHeight="1">
      <c r="A10" s="42" t="s">
        <v>148</v>
      </c>
      <c r="B10" s="43">
        <v>5.6529999999999996</v>
      </c>
      <c r="C10" s="43">
        <v>27.195</v>
      </c>
      <c r="D10" s="44">
        <v>27.298999999999999</v>
      </c>
      <c r="E10" s="44">
        <v>30.882000000000001</v>
      </c>
      <c r="F10" s="44">
        <v>33.612000000000002</v>
      </c>
      <c r="G10" s="44">
        <v>39.131</v>
      </c>
      <c r="H10" s="45">
        <v>50.87</v>
      </c>
      <c r="I10" s="45">
        <v>55.01</v>
      </c>
      <c r="J10" s="46"/>
      <c r="K10" s="47">
        <v>9.1199999999999992</v>
      </c>
      <c r="L10" s="47">
        <v>1.67</v>
      </c>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42" t="s">
        <v>85</v>
      </c>
      <c r="B11" s="43">
        <v>13.058999999999999</v>
      </c>
      <c r="C11" s="43">
        <v>26.027999999999999</v>
      </c>
      <c r="D11" s="44">
        <v>28.568999999999999</v>
      </c>
      <c r="E11" s="44">
        <v>30.076000000000001</v>
      </c>
      <c r="F11" s="44">
        <v>31.044</v>
      </c>
      <c r="G11" s="44">
        <v>31.693000000000001</v>
      </c>
      <c r="H11" s="45">
        <v>48.69</v>
      </c>
      <c r="I11" s="45">
        <v>44.55</v>
      </c>
      <c r="J11" s="46"/>
      <c r="K11" s="47">
        <v>3.91</v>
      </c>
      <c r="L11" s="47">
        <v>0.9</v>
      </c>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s="211" customFormat="1" ht="3" customHeight="1">
      <c r="A12" s="50"/>
      <c r="B12" s="51"/>
      <c r="C12" s="51"/>
      <c r="D12" s="52"/>
      <c r="E12" s="52"/>
      <c r="F12" s="52"/>
      <c r="G12" s="52"/>
      <c r="H12" s="52"/>
      <c r="I12" s="52"/>
      <c r="J12" s="54"/>
      <c r="K12" s="54"/>
      <c r="L12" s="54"/>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37" t="s">
        <v>533</v>
      </c>
      <c r="B13" s="67"/>
      <c r="C13" s="67"/>
      <c r="D13" s="68"/>
      <c r="E13" s="68"/>
      <c r="F13" s="68"/>
      <c r="G13" s="68"/>
      <c r="H13" s="39"/>
      <c r="I13" s="39"/>
      <c r="J13" s="74"/>
      <c r="K13" s="75"/>
      <c r="L13" s="75"/>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13.5" customHeight="1">
      <c r="A14" s="42" t="s">
        <v>534</v>
      </c>
      <c r="B14" s="43">
        <v>5.7679999999999998</v>
      </c>
      <c r="C14" s="43">
        <v>23.937000000000001</v>
      </c>
      <c r="D14" s="44">
        <v>24.091000000000001</v>
      </c>
      <c r="E14" s="44">
        <v>27.452999999999999</v>
      </c>
      <c r="F14" s="44">
        <v>30.027999999999999</v>
      </c>
      <c r="G14" s="44">
        <v>35.454999999999998</v>
      </c>
      <c r="H14" s="45">
        <v>44.77</v>
      </c>
      <c r="I14" s="45">
        <v>49.84</v>
      </c>
      <c r="J14" s="46"/>
      <c r="K14" s="47">
        <v>8.23</v>
      </c>
      <c r="L14" s="47">
        <v>1.8</v>
      </c>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42" t="s">
        <v>535</v>
      </c>
      <c r="B15" s="43">
        <v>0.55600000000000005</v>
      </c>
      <c r="C15" s="43">
        <v>3.5569999999999999</v>
      </c>
      <c r="D15" s="44">
        <v>3.4049999999999998</v>
      </c>
      <c r="E15" s="44">
        <v>3.585</v>
      </c>
      <c r="F15" s="44">
        <v>3.698</v>
      </c>
      <c r="G15" s="44">
        <v>3.7549999999999999</v>
      </c>
      <c r="H15" s="45">
        <v>6.65</v>
      </c>
      <c r="I15" s="45">
        <v>5.28</v>
      </c>
      <c r="J15" s="46"/>
      <c r="K15" s="47">
        <v>10.86</v>
      </c>
      <c r="L15" s="47">
        <v>0.25</v>
      </c>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42" t="s">
        <v>120</v>
      </c>
      <c r="B16" s="43">
        <v>3.3079999999999998</v>
      </c>
      <c r="C16" s="43">
        <v>9.9039999999999999</v>
      </c>
      <c r="D16" s="44">
        <v>11.444000000000001</v>
      </c>
      <c r="E16" s="44">
        <v>12.468</v>
      </c>
      <c r="F16" s="44">
        <v>13.208</v>
      </c>
      <c r="G16" s="44">
        <v>13.795999999999999</v>
      </c>
      <c r="H16" s="45">
        <v>18.52</v>
      </c>
      <c r="I16" s="45">
        <v>19.39</v>
      </c>
      <c r="J16" s="46"/>
      <c r="K16" s="47">
        <v>6.28</v>
      </c>
      <c r="L16" s="47">
        <v>1.52</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42" t="s">
        <v>536</v>
      </c>
      <c r="B17" s="43">
        <v>0</v>
      </c>
      <c r="C17" s="43">
        <v>1.2390000000000001</v>
      </c>
      <c r="D17" s="44">
        <v>1.452</v>
      </c>
      <c r="E17" s="44">
        <v>1.526</v>
      </c>
      <c r="F17" s="44">
        <v>1.4370000000000001</v>
      </c>
      <c r="G17" s="44">
        <v>1.3149999999999999</v>
      </c>
      <c r="H17" s="45">
        <v>2.3199999999999998</v>
      </c>
      <c r="I17" s="45">
        <v>1.85</v>
      </c>
      <c r="J17" s="46"/>
      <c r="K17" s="47" t="s">
        <v>39</v>
      </c>
      <c r="L17" s="47">
        <v>0.27</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42" t="s">
        <v>537</v>
      </c>
      <c r="B18" s="43">
        <v>7.3529999999999998</v>
      </c>
      <c r="C18" s="43">
        <v>10.9</v>
      </c>
      <c r="D18" s="44">
        <v>10.433</v>
      </c>
      <c r="E18" s="44">
        <v>10.444000000000001</v>
      </c>
      <c r="F18" s="44">
        <v>10.455</v>
      </c>
      <c r="G18" s="44">
        <v>10.427</v>
      </c>
      <c r="H18" s="45">
        <v>20.39</v>
      </c>
      <c r="I18" s="45">
        <v>14.66</v>
      </c>
      <c r="J18" s="46"/>
      <c r="K18" s="47">
        <v>2.21</v>
      </c>
      <c r="L18" s="47">
        <v>-0.2</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42" t="s">
        <v>538</v>
      </c>
      <c r="B19" s="43">
        <v>1.9</v>
      </c>
      <c r="C19" s="43">
        <v>3.8220000000000001</v>
      </c>
      <c r="D19" s="44">
        <v>5.2060000000000004</v>
      </c>
      <c r="E19" s="44">
        <v>5.6520000000000001</v>
      </c>
      <c r="F19" s="44">
        <v>6.0049999999999999</v>
      </c>
      <c r="G19" s="44">
        <v>6.2549999999999999</v>
      </c>
      <c r="H19" s="45">
        <v>7.15</v>
      </c>
      <c r="I19" s="45">
        <v>8.7899999999999991</v>
      </c>
      <c r="J19" s="46"/>
      <c r="K19" s="47">
        <v>3.96</v>
      </c>
      <c r="L19" s="47">
        <v>2.2599999999999998</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c r="H20" s="214"/>
      <c r="I20" s="214"/>
      <c r="J20" s="215"/>
      <c r="K20" s="214"/>
      <c r="L20" s="214"/>
    </row>
    <row r="21" spans="1:49">
      <c r="A21" s="261" t="s">
        <v>606</v>
      </c>
      <c r="B21" s="30"/>
      <c r="H21" s="214"/>
      <c r="I21" s="214"/>
      <c r="J21" s="215"/>
      <c r="K21" s="214"/>
      <c r="L21" s="214"/>
      <c r="N21" s="31" t="s">
        <v>441</v>
      </c>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row>
    <row r="22" spans="1:49">
      <c r="A22" s="392">
        <f>About!C72</f>
        <v>39656668310000</v>
      </c>
      <c r="B22" s="259" t="s">
        <v>29</v>
      </c>
      <c r="H22" s="214"/>
      <c r="I22" s="214"/>
      <c r="J22" s="215"/>
      <c r="K22" s="214"/>
      <c r="L22" s="214"/>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c r="H23" s="214"/>
      <c r="I23" s="214"/>
      <c r="J23" s="215"/>
      <c r="K23" s="214"/>
      <c r="L23" s="214"/>
      <c r="N23" s="37" t="s">
        <v>529</v>
      </c>
      <c r="O23" s="147">
        <f>O5</f>
        <v>750462791098440</v>
      </c>
      <c r="P23" s="147">
        <f>P5</f>
        <v>2120124801189220.3</v>
      </c>
      <c r="Q23" s="148">
        <f>W5</f>
        <v>2226721925606500</v>
      </c>
      <c r="R23" s="148">
        <f>AB5</f>
        <v>2429129560660740</v>
      </c>
      <c r="S23" s="148">
        <f>AG5</f>
        <v>2576176486754220</v>
      </c>
      <c r="T23" s="148">
        <f>AL5</f>
        <v>2821056413568470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c r="H24" s="214"/>
      <c r="I24" s="214"/>
      <c r="J24" s="215"/>
      <c r="K24" s="214"/>
      <c r="L24" s="214"/>
      <c r="N24" s="42" t="s">
        <v>530</v>
      </c>
      <c r="O24" s="147">
        <f t="shared" ref="O24:P25" si="4">O6</f>
        <v>268277361117150</v>
      </c>
      <c r="P24" s="147">
        <f t="shared" si="4"/>
        <v>1098093145503900</v>
      </c>
      <c r="Q24" s="148">
        <f t="shared" ref="Q24:Q25" si="5">W6</f>
        <v>1099679412236300</v>
      </c>
      <c r="R24" s="148">
        <f t="shared" ref="R24:R25" si="6">AB6</f>
        <v>1240579554741730</v>
      </c>
      <c r="S24" s="148">
        <f t="shared" ref="S24:S25" si="7">AG6</f>
        <v>1347533589173800</v>
      </c>
      <c r="T24" s="148">
        <f t="shared" ref="T24:T25" si="8">AL6</f>
        <v>1565209041527390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c r="H25" s="214"/>
      <c r="I25" s="214"/>
      <c r="J25" s="215"/>
      <c r="K25" s="214"/>
      <c r="L25" s="214"/>
      <c r="N25" s="42" t="s">
        <v>531</v>
      </c>
      <c r="O25" s="147">
        <f t="shared" si="4"/>
        <v>498127410641910</v>
      </c>
      <c r="P25" s="147">
        <f t="shared" si="4"/>
        <v>1025719725838150</v>
      </c>
      <c r="Q25" s="148">
        <f t="shared" si="5"/>
        <v>1131563373557540</v>
      </c>
      <c r="R25" s="148">
        <f t="shared" si="6"/>
        <v>1193269149447900</v>
      </c>
      <c r="S25" s="148">
        <f t="shared" si="7"/>
        <v>1233520667782550</v>
      </c>
      <c r="T25" s="148">
        <f t="shared" si="8"/>
        <v>1260804455579830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sheetData>
  <mergeCells count="4">
    <mergeCell ref="A1:L1"/>
    <mergeCell ref="A2:L2"/>
    <mergeCell ref="H3:I3"/>
    <mergeCell ref="K3:L3"/>
  </mergeCells>
  <phoneticPr fontId="3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D53F5-E114-4557-8261-402A0C0A1141}">
  <dimension ref="A1:AW105"/>
  <sheetViews>
    <sheetView workbookViewId="0">
      <selection activeCell="A33" sqref="A33"/>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554</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80" t="s">
        <v>555</v>
      </c>
      <c r="B5" s="228">
        <v>130.33099999999999</v>
      </c>
      <c r="C5" s="228">
        <v>163.71100000000001</v>
      </c>
      <c r="D5" s="229">
        <v>192.869</v>
      </c>
      <c r="E5" s="229">
        <v>199.166</v>
      </c>
      <c r="F5" s="229">
        <v>200.482</v>
      </c>
      <c r="G5" s="229">
        <v>198.499</v>
      </c>
      <c r="H5" s="239" t="s">
        <v>39</v>
      </c>
      <c r="I5" s="239" t="s">
        <v>39</v>
      </c>
      <c r="J5" s="41"/>
      <c r="K5" s="230">
        <v>1.27</v>
      </c>
      <c r="L5" s="230">
        <v>0.88</v>
      </c>
      <c r="N5" s="37" t="s">
        <v>529</v>
      </c>
      <c r="O5" s="149">
        <f>B7*$A$33</f>
        <v>3990174652015580</v>
      </c>
      <c r="P5" s="149">
        <f>C5*$A$33</f>
        <v>6492232825698411</v>
      </c>
      <c r="Q5" s="151" cm="1">
        <f t="array" ref="Q5">TREND($P23:$Q23,$P$22:$Q$22,Q$4)</f>
        <v>6276749820578560</v>
      </c>
      <c r="R5" s="151" cm="1">
        <f t="array" ref="R5">TREND($P23:$Q23,$P$22:$Q$22,R$4)</f>
        <v>6061266815458688</v>
      </c>
      <c r="S5" s="151" cm="1">
        <f t="array" ref="S5">TREND($P23:$Q23,$P$22:$Q$22,S$4)</f>
        <v>5845783810338752</v>
      </c>
      <c r="T5" s="151" cm="1">
        <f t="array" ref="T5">TREND($P23:$Q23,$P$22:$Q$22,T$4)</f>
        <v>5630300805218880</v>
      </c>
      <c r="U5" s="151" cm="1">
        <f t="array" ref="U5">TREND($P23:$Q23,$P$22:$Q$22,U$4)</f>
        <v>5414817800099008</v>
      </c>
      <c r="V5" s="151" cm="1">
        <f t="array" ref="V5">TREND($P23:$Q23,$P$22:$Q$22,V$4)</f>
        <v>5199334794979136</v>
      </c>
      <c r="W5" s="158">
        <f>D7*$A$33</f>
        <v>4983851789859250</v>
      </c>
      <c r="X5" s="151" cm="1">
        <f t="array" ref="X5">TREND($Q23:$R23,$Q$22:$R$22,X$4)</f>
        <v>4998405787129020</v>
      </c>
      <c r="Y5" s="151" cm="1">
        <f t="array" ref="Y5">TREND($Q23:$R23,$Q$22:$R$22,Y$4)</f>
        <v>5012959784398792</v>
      </c>
      <c r="Z5" s="151" cm="1">
        <f t="array" ref="Z5">TREND($Q23:$R23,$Q$22:$R$22,Z$4)</f>
        <v>5027513781668560</v>
      </c>
      <c r="AA5" s="151" cm="1">
        <f t="array" ref="AA5">TREND($Q23:$R23,$Q$22:$R$22,AA$4)</f>
        <v>5042067778938332</v>
      </c>
      <c r="AB5" s="158">
        <f>E7*$A$33</f>
        <v>5056621776208100</v>
      </c>
      <c r="AC5" s="151" cm="1">
        <f t="array" ref="AC5">TREND($R23:$S23,$R$22:$S$22,AC$4)</f>
        <v>5053988573432317</v>
      </c>
      <c r="AD5" s="151" cm="1">
        <f t="array" ref="AD5">TREND($R23:$S23,$R$22:$S$22,AD$4)</f>
        <v>5051355370656533</v>
      </c>
      <c r="AE5" s="151" cm="1">
        <f t="array" ref="AE5">TREND($R23:$S23,$R$22:$S$22,AE$4)</f>
        <v>5048722167880749</v>
      </c>
      <c r="AF5" s="151" cm="1">
        <f t="array" ref="AF5">TREND($R23:$S23,$R$22:$S$22,AF$4)</f>
        <v>5046088965104965</v>
      </c>
      <c r="AG5" s="158">
        <f>F7*$A$33</f>
        <v>5043455762329180</v>
      </c>
      <c r="AH5" s="151" cm="1">
        <f t="array" ref="AH5">TREND($S23:$T23,$S$22:$T$22,AH$4)</f>
        <v>5032304307200408</v>
      </c>
      <c r="AI5" s="151" cm="1">
        <f t="array" ref="AI5">TREND($S23:$T23,$S$22:$T$22,AI$4)</f>
        <v>5021152852071636</v>
      </c>
      <c r="AJ5" s="151" cm="1">
        <f t="array" ref="AJ5">TREND($S23:$T23,$S$22:$T$22,AJ$4)</f>
        <v>5010001396942864</v>
      </c>
      <c r="AK5" s="151" cm="1">
        <f t="array" ref="AK5">TREND($S23:$T23,$S$22:$T$22,AK$4)</f>
        <v>4998849941814092</v>
      </c>
      <c r="AL5" s="158">
        <f>G7*$A$33</f>
        <v>4987698486685320</v>
      </c>
      <c r="AM5" s="151">
        <f>_xlfn.FORECAST.LINEAR(AM$4,$AC5:$AL5,$AC$4:$AL$4)</f>
        <v>4987904701360532</v>
      </c>
      <c r="AN5" s="151">
        <f t="shared" ref="AN5:AV7" si="0">_xlfn.FORECAST.LINEAR(AN$4,$AC5:$AL5,$AC$4:$AL$4)</f>
        <v>4980367050260300</v>
      </c>
      <c r="AO5" s="151">
        <f t="shared" si="0"/>
        <v>4972829399160068</v>
      </c>
      <c r="AP5" s="151">
        <f t="shared" si="0"/>
        <v>4965291748059838</v>
      </c>
      <c r="AQ5" s="151">
        <f t="shared" si="0"/>
        <v>4957754096959606</v>
      </c>
      <c r="AR5" s="151">
        <f t="shared" si="0"/>
        <v>4950216445859374</v>
      </c>
      <c r="AS5" s="151">
        <f t="shared" si="0"/>
        <v>4942678794759142</v>
      </c>
      <c r="AT5" s="151">
        <f t="shared" si="0"/>
        <v>4935141143658910</v>
      </c>
      <c r="AU5" s="151">
        <f t="shared" si="0"/>
        <v>4927603492558678</v>
      </c>
      <c r="AV5" s="151">
        <f t="shared" si="0"/>
        <v>4920065841458446</v>
      </c>
      <c r="AW5" s="174">
        <f>(AV5/R5)^(1/30)-1</f>
        <v>-6.9291125871077108E-3</v>
      </c>
    </row>
    <row r="6" spans="1:49" ht="13.5" customHeight="1">
      <c r="A6" s="80" t="s">
        <v>556</v>
      </c>
      <c r="B6" s="228">
        <v>7.1630000000000003</v>
      </c>
      <c r="C6" s="228">
        <v>8.8350000000000009</v>
      </c>
      <c r="D6" s="229">
        <v>9.9939999999999998</v>
      </c>
      <c r="E6" s="229">
        <v>10.558</v>
      </c>
      <c r="F6" s="229">
        <v>11.04</v>
      </c>
      <c r="G6" s="229">
        <v>11.282999999999999</v>
      </c>
      <c r="H6" s="239" t="s">
        <v>39</v>
      </c>
      <c r="I6" s="239" t="s">
        <v>39</v>
      </c>
      <c r="J6" s="41"/>
      <c r="K6" s="230">
        <v>1.17</v>
      </c>
      <c r="L6" s="230">
        <v>1.1200000000000001</v>
      </c>
      <c r="N6" s="42" t="s">
        <v>530</v>
      </c>
      <c r="O6" s="149">
        <f t="shared" ref="O6:O7" si="1">B8*$A$33</f>
        <v>268832554473490</v>
      </c>
      <c r="P6" s="149">
        <f t="shared" ref="P6:P7" si="2">C6*$A$33</f>
        <v>350366664518850.06</v>
      </c>
      <c r="Q6" s="151" cm="1">
        <f t="array" ref="Q6">TREND($P24:$Q24,$P$22:$Q$22,Q$4)</f>
        <v>304942783588912</v>
      </c>
      <c r="R6" s="151" cm="1">
        <f t="array" ref="R6">TREND($P24:$Q24,$P$22:$Q$22,R$4)</f>
        <v>259518902658976</v>
      </c>
      <c r="S6" s="151" cm="1">
        <f t="array" ref="S6">TREND($P24:$Q24,$P$22:$Q$22,S$4)</f>
        <v>214095021729040</v>
      </c>
      <c r="T6" s="151" cm="1">
        <f t="array" ref="T6">TREND($P24:$Q24,$P$22:$Q$22,T$4)</f>
        <v>168671140799104</v>
      </c>
      <c r="U6" s="151" cm="1">
        <f t="array" ref="U6">TREND($P24:$Q24,$P$22:$Q$22,U$4)</f>
        <v>123247259869152</v>
      </c>
      <c r="V6" s="151" cm="1">
        <f t="array" ref="V6">TREND($P24:$Q24,$P$22:$Q$22,V$4)</f>
        <v>77823378939216</v>
      </c>
      <c r="W6" s="158">
        <f t="shared" ref="W6:W7" si="3">D8*$A$33</f>
        <v>32399498009269.996</v>
      </c>
      <c r="X6" s="151" cm="1">
        <f t="array" ref="X6">TREND($Q24:$R24,$Q$22:$R$22,X$4)</f>
        <v>32550193348848</v>
      </c>
      <c r="Y6" s="151" cm="1">
        <f t="array" ref="Y6">TREND($Q24:$R24,$Q$22:$R$22,Y$4)</f>
        <v>32700888688426</v>
      </c>
      <c r="Z6" s="151" cm="1">
        <f t="array" ref="Z6">TREND($Q24:$R24,$Q$22:$R$22,Z$4)</f>
        <v>32851584028004</v>
      </c>
      <c r="AA6" s="151" cm="1">
        <f t="array" ref="AA6">TREND($Q24:$R24,$Q$22:$R$22,AA$4)</f>
        <v>33002279367582</v>
      </c>
      <c r="AB6" s="158">
        <f t="shared" ref="AB6:AB7" si="4">E8*$A$33</f>
        <v>33152974707160</v>
      </c>
      <c r="AC6" s="151" cm="1">
        <f t="array" ref="AC6">TREND($R24:$S24,$R$22:$S$22,AC$4)</f>
        <v>33232288043780</v>
      </c>
      <c r="AD6" s="151" cm="1">
        <f t="array" ref="AD6">TREND($R24:$S24,$R$22:$S$22,AD$4)</f>
        <v>33311601380400</v>
      </c>
      <c r="AE6" s="151" cm="1">
        <f t="array" ref="AE6">TREND($R24:$S24,$R$22:$S$22,AE$4)</f>
        <v>33390914717020</v>
      </c>
      <c r="AF6" s="151" cm="1">
        <f t="array" ref="AF6">TREND($R24:$S24,$R$22:$S$22,AF$4)</f>
        <v>33470228053640</v>
      </c>
      <c r="AG6" s="158">
        <f t="shared" ref="AG6:AG7" si="5">F8*$A$33</f>
        <v>33549541390260</v>
      </c>
      <c r="AH6" s="151" cm="1">
        <f t="array" ref="AH6">TREND($S24:$T24,$S$22:$T$22,AH$4)</f>
        <v>33073661370540</v>
      </c>
      <c r="AI6" s="151" cm="1">
        <f t="array" ref="AI6">TREND($S24:$T24,$S$22:$T$22,AI$4)</f>
        <v>32597781350820</v>
      </c>
      <c r="AJ6" s="151" cm="1">
        <f t="array" ref="AJ6">TREND($S24:$T24,$S$22:$T$22,AJ$4)</f>
        <v>32121901331100</v>
      </c>
      <c r="AK6" s="151" cm="1">
        <f t="array" ref="AK6">TREND($S24:$T24,$S$22:$T$22,AK$4)</f>
        <v>31646021311380</v>
      </c>
      <c r="AL6" s="158">
        <f t="shared" ref="AL6:AL7" si="6">G8*$A$33</f>
        <v>31170141291660</v>
      </c>
      <c r="AM6" s="151">
        <f>_xlfn.FORECAST.LINEAR(AM$4,$AC6:$AL6,$AC$4:$AL$4)</f>
        <v>31434519080393.313</v>
      </c>
      <c r="AN6" s="151">
        <f t="shared" si="0"/>
        <v>31194175636090.313</v>
      </c>
      <c r="AO6" s="151">
        <f t="shared" si="0"/>
        <v>30953832191787.25</v>
      </c>
      <c r="AP6" s="151">
        <f t="shared" si="0"/>
        <v>30713488747484.25</v>
      </c>
      <c r="AQ6" s="151">
        <f t="shared" si="0"/>
        <v>30473145303181.188</v>
      </c>
      <c r="AR6" s="151">
        <f t="shared" si="0"/>
        <v>30232801858878.188</v>
      </c>
      <c r="AS6" s="151">
        <f t="shared" si="0"/>
        <v>29992458414575.125</v>
      </c>
      <c r="AT6" s="151">
        <f t="shared" si="0"/>
        <v>29752114970272.125</v>
      </c>
      <c r="AU6" s="151">
        <f t="shared" si="0"/>
        <v>29511771525969.125</v>
      </c>
      <c r="AV6" s="151">
        <f t="shared" si="0"/>
        <v>29271428081666.063</v>
      </c>
      <c r="AW6" s="174"/>
    </row>
    <row r="7" spans="1:49" ht="13.5" customHeight="1">
      <c r="A7" s="80" t="s">
        <v>541</v>
      </c>
      <c r="B7" s="67">
        <v>100.61799999999999</v>
      </c>
      <c r="C7" s="67">
        <v>118.521</v>
      </c>
      <c r="D7" s="68">
        <v>125.675</v>
      </c>
      <c r="E7" s="68">
        <v>127.51</v>
      </c>
      <c r="F7" s="68">
        <v>127.178</v>
      </c>
      <c r="G7" s="68">
        <v>125.77200000000001</v>
      </c>
      <c r="H7" s="39">
        <v>100</v>
      </c>
      <c r="I7" s="39">
        <v>99.990000000000009</v>
      </c>
      <c r="J7" s="74"/>
      <c r="K7" s="75">
        <v>0.91</v>
      </c>
      <c r="L7" s="75">
        <v>0.27</v>
      </c>
      <c r="N7" s="42" t="s">
        <v>558</v>
      </c>
      <c r="O7" s="149">
        <f t="shared" si="1"/>
        <v>3721342097542090</v>
      </c>
      <c r="P7" s="149">
        <f t="shared" si="2"/>
        <v>4700147984769510</v>
      </c>
      <c r="Q7" s="163" cm="1">
        <f t="array" ref="Q7">TREND($P25:$Q25,$P$22:$Q$22,Q$4)</f>
        <v>4736048600066720</v>
      </c>
      <c r="R7" s="163" cm="1">
        <f t="array" ref="R7">TREND($P25:$Q25,$P$22:$Q$22,R$4)</f>
        <v>4771949215363920</v>
      </c>
      <c r="S7" s="163" cm="1">
        <f t="array" ref="S7">TREND($P25:$Q25,$P$22:$Q$22,S$4)</f>
        <v>4807849830661136</v>
      </c>
      <c r="T7" s="163" cm="1">
        <f t="array" ref="T7">TREND($P25:$Q25,$P$22:$Q$22,T$4)</f>
        <v>4843750445958352</v>
      </c>
      <c r="U7" s="163" cm="1">
        <f t="array" ref="U7">TREND($P25:$Q25,$P$22:$Q$22,U$4)</f>
        <v>4879651061255552</v>
      </c>
      <c r="V7" s="163" cm="1">
        <f t="array" ref="V7">TREND($P25:$Q25,$P$22:$Q$22,V$4)</f>
        <v>4915551676552768</v>
      </c>
      <c r="W7" s="158">
        <f t="shared" si="3"/>
        <v>4951452291849980</v>
      </c>
      <c r="X7" s="163" cm="1">
        <f t="array" ref="X7">TREND($Q25:$R25,$Q$22:$R$22,X$4)</f>
        <v>4965863525113836</v>
      </c>
      <c r="Y7" s="163" cm="1">
        <f t="array" ref="Y7">TREND($Q25:$R25,$Q$22:$R$22,Y$4)</f>
        <v>4980274758377692</v>
      </c>
      <c r="Z7" s="163" cm="1">
        <f t="array" ref="Z7">TREND($Q25:$R25,$Q$22:$R$22,Z$4)</f>
        <v>4994685991641544</v>
      </c>
      <c r="AA7" s="163" cm="1">
        <f t="array" ref="AA7">TREND($Q25:$R25,$Q$22:$R$22,AA$4)</f>
        <v>5009097224905400</v>
      </c>
      <c r="AB7" s="158">
        <f t="shared" si="4"/>
        <v>5023508458169250</v>
      </c>
      <c r="AC7" s="163" cm="1">
        <f t="array" ref="AC7">TREND($R25:$S25,$R$22:$S$22,AC$4)</f>
        <v>5020788010723183</v>
      </c>
      <c r="AD7" s="163" cm="1">
        <f t="array" ref="AD7">TREND($R25:$S25,$R$22:$S$22,AD$4)</f>
        <v>5018067563277117</v>
      </c>
      <c r="AE7" s="163" cm="1">
        <f t="array" ref="AE7">TREND($R25:$S25,$R$22:$S$22,AE$4)</f>
        <v>5015347115831051</v>
      </c>
      <c r="AF7" s="163" cm="1">
        <f t="array" ref="AF7">TREND($R25:$S25,$R$22:$S$22,AF$4)</f>
        <v>5012626668384985</v>
      </c>
      <c r="AG7" s="158">
        <f t="shared" si="5"/>
        <v>5009906220938920</v>
      </c>
      <c r="AH7" s="163" cm="1">
        <f t="array" ref="AH7">TREND($S25:$T25,$S$22:$T$22,AH$4)</f>
        <v>4999222714496208</v>
      </c>
      <c r="AI7" s="163" cm="1">
        <f t="array" ref="AI7">TREND($S25:$T25,$S$22:$T$22,AI$4)</f>
        <v>4988539208053492</v>
      </c>
      <c r="AJ7" s="163" cm="1">
        <f t="array" ref="AJ7">TREND($S25:$T25,$S$22:$T$22,AJ$4)</f>
        <v>4977855701610780</v>
      </c>
      <c r="AK7" s="163" cm="1">
        <f t="array" ref="AK7">TREND($S25:$T25,$S$22:$T$22,AK$4)</f>
        <v>4967172195168064</v>
      </c>
      <c r="AL7" s="158">
        <f t="shared" si="6"/>
        <v>4956488688725350</v>
      </c>
      <c r="AM7" s="163">
        <f t="shared" ref="AM7" si="7">_xlfn.FORECAST.LINEAR(AM$4,$AC7:$AL7,$AC$4:$AL$4)</f>
        <v>4956422594278166</v>
      </c>
      <c r="AN7" s="163">
        <f t="shared" si="0"/>
        <v>4949117355288576</v>
      </c>
      <c r="AO7" s="163">
        <f t="shared" si="0"/>
        <v>4941812116298986</v>
      </c>
      <c r="AP7" s="163">
        <f t="shared" si="0"/>
        <v>4934506877309396</v>
      </c>
      <c r="AQ7" s="163">
        <f t="shared" si="0"/>
        <v>4927201638319806</v>
      </c>
      <c r="AR7" s="163">
        <f t="shared" si="0"/>
        <v>4919896399330214</v>
      </c>
      <c r="AS7" s="163">
        <f t="shared" si="0"/>
        <v>4912591160340624</v>
      </c>
      <c r="AT7" s="163">
        <f t="shared" si="0"/>
        <v>4905285921351034</v>
      </c>
      <c r="AU7" s="163">
        <f t="shared" si="0"/>
        <v>4897980682361444</v>
      </c>
      <c r="AV7" s="163">
        <f t="shared" si="0"/>
        <v>4890675443371854</v>
      </c>
      <c r="AW7" s="171"/>
    </row>
    <row r="8" spans="1:49" ht="13.5" customHeight="1">
      <c r="A8" s="42" t="s">
        <v>557</v>
      </c>
      <c r="B8" s="228">
        <v>6.7789999999999999</v>
      </c>
      <c r="C8" s="228">
        <v>1.6910000000000001</v>
      </c>
      <c r="D8" s="229">
        <v>0.81699999999999995</v>
      </c>
      <c r="E8" s="229">
        <v>0.83599999999999997</v>
      </c>
      <c r="F8" s="229">
        <v>0.84599999999999997</v>
      </c>
      <c r="G8" s="229">
        <v>0.78600000000000003</v>
      </c>
      <c r="H8" s="45">
        <v>1.43</v>
      </c>
      <c r="I8" s="45">
        <v>0.62</v>
      </c>
      <c r="J8" s="41"/>
      <c r="K8" s="230">
        <v>-7.42</v>
      </c>
      <c r="L8" s="230">
        <v>-3.42</v>
      </c>
      <c r="N8" s="50"/>
      <c r="O8" s="149"/>
      <c r="P8" s="149"/>
      <c r="Q8" s="211"/>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42" t="s">
        <v>558</v>
      </c>
      <c r="B9" s="228">
        <v>93.838999999999999</v>
      </c>
      <c r="C9" s="228">
        <v>116.83</v>
      </c>
      <c r="D9" s="229">
        <v>124.858</v>
      </c>
      <c r="E9" s="229">
        <v>126.675</v>
      </c>
      <c r="F9" s="229">
        <v>126.33199999999999</v>
      </c>
      <c r="G9" s="229">
        <v>124.985</v>
      </c>
      <c r="H9" s="45">
        <v>98.57</v>
      </c>
      <c r="I9" s="45">
        <v>99.37</v>
      </c>
      <c r="J9" s="41"/>
      <c r="K9" s="230">
        <v>1.22</v>
      </c>
      <c r="L9" s="230">
        <v>0.31</v>
      </c>
      <c r="N9" s="37" t="s">
        <v>539</v>
      </c>
      <c r="O9" s="149"/>
      <c r="P9" s="149"/>
      <c r="Q9" s="217">
        <f>Q5/P5-1</f>
        <v>-3.319089301093725E-2</v>
      </c>
      <c r="R9" s="217">
        <f t="shared" ref="R9:AV9" si="8">R5/Q5-1</f>
        <v>-3.4330347915636716E-2</v>
      </c>
      <c r="S9" s="217">
        <f t="shared" si="8"/>
        <v>-3.5550819932619881E-2</v>
      </c>
      <c r="T9" s="217">
        <f t="shared" si="8"/>
        <v>-3.6861268242382228E-2</v>
      </c>
      <c r="U9" s="217">
        <f t="shared" si="8"/>
        <v>-3.8272023569350888E-2</v>
      </c>
      <c r="V9" s="217">
        <f t="shared" si="8"/>
        <v>-3.97950610851453E-2</v>
      </c>
      <c r="W9" s="217">
        <f t="shared" si="8"/>
        <v>-4.1444341173792587E-2</v>
      </c>
      <c r="X9" s="217">
        <f t="shared" si="8"/>
        <v>2.9202307539288874E-3</v>
      </c>
      <c r="Y9" s="217">
        <f t="shared" si="8"/>
        <v>2.9117278367531974E-3</v>
      </c>
      <c r="Z9" s="217">
        <f t="shared" si="8"/>
        <v>2.9032742921781818E-3</v>
      </c>
      <c r="AA9" s="217">
        <f t="shared" si="8"/>
        <v>2.8948696914246064E-3</v>
      </c>
      <c r="AB9" s="217">
        <f t="shared" si="8"/>
        <v>2.8865136106583922E-3</v>
      </c>
      <c r="AC9" s="217">
        <f t="shared" si="8"/>
        <v>-5.2074347110009356E-4</v>
      </c>
      <c r="AD9" s="217">
        <f t="shared" si="8"/>
        <v>-5.2101478614852148E-4</v>
      </c>
      <c r="AE9" s="217">
        <f t="shared" si="8"/>
        <v>-5.212863840624582E-4</v>
      </c>
      <c r="AF9" s="217">
        <f t="shared" si="8"/>
        <v>-5.2155826528466065E-4</v>
      </c>
      <c r="AG9" s="217">
        <f t="shared" si="8"/>
        <v>-5.2183043025877396E-4</v>
      </c>
      <c r="AH9" s="217">
        <f t="shared" si="8"/>
        <v>-2.2110742424004126E-3</v>
      </c>
      <c r="AI9" s="217">
        <f t="shared" si="8"/>
        <v>-2.2159739252683996E-3</v>
      </c>
      <c r="AJ9" s="217">
        <f t="shared" si="8"/>
        <v>-2.2208953715023849E-3</v>
      </c>
      <c r="AK9" s="217">
        <f t="shared" si="8"/>
        <v>-2.2258387264276758E-3</v>
      </c>
      <c r="AL9" s="217">
        <f t="shared" si="8"/>
        <v>-2.230804136666098E-3</v>
      </c>
      <c r="AM9" s="217">
        <f t="shared" si="8"/>
        <v>4.1344655408170894E-5</v>
      </c>
      <c r="AN9" s="217">
        <f t="shared" si="8"/>
        <v>-1.5111858689232927E-3</v>
      </c>
      <c r="AO9" s="217">
        <f t="shared" si="8"/>
        <v>-1.5134730079459091E-3</v>
      </c>
      <c r="AP9" s="217">
        <f t="shared" si="8"/>
        <v>-1.5157670805081569E-3</v>
      </c>
      <c r="AQ9" s="217">
        <f t="shared" si="8"/>
        <v>-1.5180681181881095E-3</v>
      </c>
      <c r="AR9" s="217">
        <f t="shared" si="8"/>
        <v>-1.5203761527532444E-3</v>
      </c>
      <c r="AS9" s="217">
        <f t="shared" si="8"/>
        <v>-1.5226912161663275E-3</v>
      </c>
      <c r="AT9" s="217">
        <f t="shared" si="8"/>
        <v>-1.5250133405845245E-3</v>
      </c>
      <c r="AU9" s="217">
        <f t="shared" si="8"/>
        <v>-1.5273425583617328E-3</v>
      </c>
      <c r="AV9" s="217">
        <f t="shared" si="8"/>
        <v>-1.5296789020493584E-3</v>
      </c>
      <c r="AW9" s="171"/>
    </row>
    <row r="10" spans="1:49" s="211" customFormat="1" ht="3" customHeight="1">
      <c r="A10" s="50"/>
      <c r="B10" s="51"/>
      <c r="C10" s="51"/>
      <c r="D10" s="52"/>
      <c r="E10" s="52"/>
      <c r="F10" s="52"/>
      <c r="G10" s="52"/>
      <c r="H10" s="52"/>
      <c r="I10" s="52"/>
      <c r="J10" s="54"/>
      <c r="K10" s="54"/>
      <c r="L10" s="54"/>
      <c r="M10" s="30"/>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37" t="s">
        <v>559</v>
      </c>
      <c r="B11" s="240"/>
      <c r="C11" s="240"/>
      <c r="D11" s="241"/>
      <c r="E11" s="241"/>
      <c r="F11" s="241"/>
      <c r="G11" s="241"/>
      <c r="H11" s="239"/>
      <c r="I11" s="239"/>
      <c r="J11" s="41"/>
      <c r="K11" s="230"/>
      <c r="L11" s="230"/>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ht="13.5" customHeight="1">
      <c r="A12" s="42" t="s">
        <v>560</v>
      </c>
      <c r="B12" s="228">
        <v>8.2319999999999993</v>
      </c>
      <c r="C12" s="228">
        <v>9.8940000000000001</v>
      </c>
      <c r="D12" s="229">
        <v>10.462999999999999</v>
      </c>
      <c r="E12" s="229">
        <v>10.816000000000001</v>
      </c>
      <c r="F12" s="229">
        <v>10.688000000000001</v>
      </c>
      <c r="G12" s="229">
        <v>10.170999999999999</v>
      </c>
      <c r="H12" s="45">
        <v>8.35</v>
      </c>
      <c r="I12" s="45">
        <v>8.09</v>
      </c>
      <c r="J12" s="41"/>
      <c r="K12" s="230">
        <v>1.03</v>
      </c>
      <c r="L12" s="230">
        <v>0.13</v>
      </c>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42" t="s">
        <v>561</v>
      </c>
      <c r="B13" s="228">
        <v>9.67</v>
      </c>
      <c r="C13" s="228">
        <v>2.6309999999999998</v>
      </c>
      <c r="D13" s="229">
        <v>1.7490000000000001</v>
      </c>
      <c r="E13" s="229">
        <v>1.3640000000000001</v>
      </c>
      <c r="F13" s="229">
        <v>1.077</v>
      </c>
      <c r="G13" s="229">
        <v>0.86399999999999999</v>
      </c>
      <c r="H13" s="45">
        <v>2.2200000000000002</v>
      </c>
      <c r="I13" s="45">
        <v>0.69</v>
      </c>
      <c r="J13" s="41"/>
      <c r="K13" s="230">
        <v>-6.98</v>
      </c>
      <c r="L13" s="230">
        <v>-4.9400000000000004</v>
      </c>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13.5" customHeight="1">
      <c r="A14" s="42" t="s">
        <v>562</v>
      </c>
      <c r="B14" s="228">
        <v>18.931000000000001</v>
      </c>
      <c r="C14" s="228">
        <v>23.555</v>
      </c>
      <c r="D14" s="229">
        <v>24.047000000000001</v>
      </c>
      <c r="E14" s="229">
        <v>23.135999999999999</v>
      </c>
      <c r="F14" s="229">
        <v>21.914999999999999</v>
      </c>
      <c r="G14" s="229">
        <v>20.768999999999998</v>
      </c>
      <c r="H14" s="45">
        <v>19.87</v>
      </c>
      <c r="I14" s="45">
        <v>16.510000000000002</v>
      </c>
      <c r="J14" s="41"/>
      <c r="K14" s="230">
        <v>1.22</v>
      </c>
      <c r="L14" s="230">
        <v>-0.56999999999999995</v>
      </c>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42" t="s">
        <v>563</v>
      </c>
      <c r="B15" s="228">
        <v>20.388999999999999</v>
      </c>
      <c r="C15" s="228">
        <v>5.3140000000000001</v>
      </c>
      <c r="D15" s="229">
        <v>4.6580000000000004</v>
      </c>
      <c r="E15" s="229">
        <v>4.6950000000000003</v>
      </c>
      <c r="F15" s="229">
        <v>4.6859999999999999</v>
      </c>
      <c r="G15" s="229">
        <v>4.5720000000000001</v>
      </c>
      <c r="H15" s="45">
        <v>4.4800000000000004</v>
      </c>
      <c r="I15" s="45">
        <v>3.64</v>
      </c>
      <c r="J15" s="41"/>
      <c r="K15" s="230">
        <v>-7.2</v>
      </c>
      <c r="L15" s="230">
        <v>-0.68</v>
      </c>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42" t="s">
        <v>564</v>
      </c>
      <c r="B16" s="228">
        <v>2.5209999999999999</v>
      </c>
      <c r="C16" s="228">
        <v>5.5250000000000004</v>
      </c>
      <c r="D16" s="229">
        <v>6.2930000000000001</v>
      </c>
      <c r="E16" s="229">
        <v>6.8449999999999998</v>
      </c>
      <c r="F16" s="229">
        <v>7.2249999999999996</v>
      </c>
      <c r="G16" s="229">
        <v>7.4859999999999998</v>
      </c>
      <c r="H16" s="45">
        <v>4.66</v>
      </c>
      <c r="I16" s="45">
        <v>5.95</v>
      </c>
      <c r="J16" s="41"/>
      <c r="K16" s="230">
        <v>4.46</v>
      </c>
      <c r="L16" s="230">
        <v>1.39</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42" t="s">
        <v>565</v>
      </c>
      <c r="B17" s="228">
        <v>4.548</v>
      </c>
      <c r="C17" s="228">
        <v>6.165</v>
      </c>
      <c r="D17" s="229">
        <v>6.2729999999999997</v>
      </c>
      <c r="E17" s="229">
        <v>6.319</v>
      </c>
      <c r="F17" s="229">
        <v>6.306</v>
      </c>
      <c r="G17" s="229">
        <v>6.2859999999999996</v>
      </c>
      <c r="H17" s="45">
        <v>5.2</v>
      </c>
      <c r="I17" s="45">
        <v>5</v>
      </c>
      <c r="J17" s="41"/>
      <c r="K17" s="230">
        <v>1.7</v>
      </c>
      <c r="L17" s="230">
        <v>0.09</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42" t="s">
        <v>566</v>
      </c>
      <c r="B18" s="228">
        <v>4.0960000000000001</v>
      </c>
      <c r="C18" s="228">
        <v>4.9950000000000001</v>
      </c>
      <c r="D18" s="229">
        <v>4.7690000000000001</v>
      </c>
      <c r="E18" s="229">
        <v>4.8460000000000001</v>
      </c>
      <c r="F18" s="229">
        <v>4.8310000000000004</v>
      </c>
      <c r="G18" s="229">
        <v>4.7210000000000001</v>
      </c>
      <c r="H18" s="45">
        <v>4.21</v>
      </c>
      <c r="I18" s="45">
        <v>3.75</v>
      </c>
      <c r="J18" s="41"/>
      <c r="K18" s="230">
        <v>1.1100000000000001</v>
      </c>
      <c r="L18" s="230">
        <v>-0.26</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42" t="s">
        <v>567</v>
      </c>
      <c r="B19" s="228">
        <v>29.129000000000001</v>
      </c>
      <c r="C19" s="228">
        <v>55.301000000000002</v>
      </c>
      <c r="D19" s="229">
        <v>61.433</v>
      </c>
      <c r="E19" s="229">
        <v>62.978000000000002</v>
      </c>
      <c r="F19" s="229">
        <v>63.631999999999998</v>
      </c>
      <c r="G19" s="229">
        <v>63.924999999999997</v>
      </c>
      <c r="H19" s="45">
        <v>46.66</v>
      </c>
      <c r="I19" s="45">
        <v>50.83</v>
      </c>
      <c r="J19" s="41"/>
      <c r="K19" s="230">
        <v>3.63</v>
      </c>
      <c r="L19" s="230">
        <v>0.66</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ht="13.5" customHeight="1">
      <c r="A20" s="42" t="s">
        <v>568</v>
      </c>
      <c r="B20" s="228">
        <v>3.1019999999999999</v>
      </c>
      <c r="C20" s="228">
        <v>5.141</v>
      </c>
      <c r="D20" s="229">
        <v>5.9880000000000004</v>
      </c>
      <c r="E20" s="229">
        <v>6.5110000000000001</v>
      </c>
      <c r="F20" s="229">
        <v>6.8170000000000002</v>
      </c>
      <c r="G20" s="229">
        <v>6.9790000000000001</v>
      </c>
      <c r="H20" s="45">
        <v>4.34</v>
      </c>
      <c r="I20" s="45">
        <v>5.55</v>
      </c>
      <c r="J20" s="41"/>
      <c r="K20" s="230">
        <v>2.85</v>
      </c>
      <c r="L20" s="230">
        <v>1.4</v>
      </c>
    </row>
    <row r="21" spans="1:49" s="211" customFormat="1" ht="3" customHeight="1">
      <c r="A21" s="50"/>
      <c r="B21" s="51"/>
      <c r="C21" s="51"/>
      <c r="D21" s="52"/>
      <c r="E21" s="52"/>
      <c r="F21" s="52"/>
      <c r="G21" s="52"/>
      <c r="H21" s="52"/>
      <c r="I21" s="52"/>
      <c r="J21" s="54"/>
      <c r="K21" s="54"/>
      <c r="L21" s="54"/>
      <c r="M21" s="30"/>
      <c r="N21" s="31"/>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row>
    <row r="22" spans="1:49" ht="13.5" customHeight="1">
      <c r="A22" s="37" t="s">
        <v>569</v>
      </c>
      <c r="B22" s="240"/>
      <c r="C22" s="240"/>
      <c r="D22" s="241"/>
      <c r="E22" s="241"/>
      <c r="F22" s="241"/>
      <c r="G22" s="241"/>
      <c r="H22" s="239"/>
      <c r="I22" s="239"/>
      <c r="J22" s="41"/>
      <c r="K22" s="230"/>
      <c r="L22" s="230"/>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ht="13.5" customHeight="1">
      <c r="A23" s="42" t="s">
        <v>570</v>
      </c>
      <c r="B23" s="228">
        <v>48.521999999999998</v>
      </c>
      <c r="C23" s="228">
        <v>69.293999999999997</v>
      </c>
      <c r="D23" s="229">
        <v>76.963999999999999</v>
      </c>
      <c r="E23" s="229">
        <v>79.251000000000005</v>
      </c>
      <c r="F23" s="229">
        <v>80.3</v>
      </c>
      <c r="G23" s="229">
        <v>80.805999999999997</v>
      </c>
      <c r="H23" s="45">
        <v>58.47</v>
      </c>
      <c r="I23" s="45">
        <v>64.25</v>
      </c>
      <c r="J23" s="41"/>
      <c r="K23" s="230">
        <v>2</v>
      </c>
      <c r="L23" s="230">
        <v>0.7</v>
      </c>
      <c r="N23" s="37" t="s">
        <v>529</v>
      </c>
      <c r="O23" s="147">
        <f>O5</f>
        <v>3990174652015580</v>
      </c>
      <c r="P23" s="147">
        <f>P5</f>
        <v>6492232825698411</v>
      </c>
      <c r="Q23" s="148">
        <f>W5</f>
        <v>4983851789859250</v>
      </c>
      <c r="R23" s="148">
        <f>AB5</f>
        <v>5056621776208100</v>
      </c>
      <c r="S23" s="148">
        <f>AG5</f>
        <v>5043455762329180</v>
      </c>
      <c r="T23" s="148">
        <f>AL5</f>
        <v>4987698486685320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ht="13.5" customHeight="1">
      <c r="A24" s="48" t="s">
        <v>571</v>
      </c>
      <c r="B24" s="228">
        <v>16.335000000000001</v>
      </c>
      <c r="C24" s="228">
        <v>9.016</v>
      </c>
      <c r="D24" s="229">
        <v>9.6739999999999995</v>
      </c>
      <c r="E24" s="229">
        <v>9.8840000000000003</v>
      </c>
      <c r="F24" s="229">
        <v>9.9640000000000004</v>
      </c>
      <c r="G24" s="229">
        <v>10.006</v>
      </c>
      <c r="H24" s="45">
        <v>7.61</v>
      </c>
      <c r="I24" s="45">
        <v>7.96</v>
      </c>
      <c r="J24" s="41"/>
      <c r="K24" s="230">
        <v>-3.25</v>
      </c>
      <c r="L24" s="230">
        <v>0.47</v>
      </c>
      <c r="N24" s="42" t="s">
        <v>530</v>
      </c>
      <c r="O24" s="147">
        <f t="shared" ref="O24:P25" si="9">O6</f>
        <v>268832554473490</v>
      </c>
      <c r="P24" s="147">
        <f t="shared" si="9"/>
        <v>350366664518850.06</v>
      </c>
      <c r="Q24" s="148">
        <f t="shared" ref="Q24:Q25" si="10">W6</f>
        <v>32399498009269.996</v>
      </c>
      <c r="R24" s="148">
        <f t="shared" ref="R24:R25" si="11">AB6</f>
        <v>33152974707160</v>
      </c>
      <c r="S24" s="148">
        <f t="shared" ref="S24:S25" si="12">AG6</f>
        <v>33549541390260</v>
      </c>
      <c r="T24" s="148">
        <f t="shared" ref="T24:T25" si="13">AL6</f>
        <v>31170141291660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ht="13.5" customHeight="1">
      <c r="A25" s="48" t="s">
        <v>572</v>
      </c>
      <c r="B25" s="228">
        <v>32.186999999999998</v>
      </c>
      <c r="C25" s="228">
        <v>60.277999999999999</v>
      </c>
      <c r="D25" s="229">
        <v>67.290000000000006</v>
      </c>
      <c r="E25" s="229">
        <v>69.367000000000004</v>
      </c>
      <c r="F25" s="229">
        <v>70.335999999999999</v>
      </c>
      <c r="G25" s="229">
        <v>70.8</v>
      </c>
      <c r="H25" s="45">
        <v>50.86</v>
      </c>
      <c r="I25" s="45">
        <v>56.29</v>
      </c>
      <c r="J25" s="41"/>
      <c r="K25" s="230">
        <v>3.55</v>
      </c>
      <c r="L25" s="230">
        <v>0.73</v>
      </c>
      <c r="N25" s="42" t="s">
        <v>558</v>
      </c>
      <c r="O25" s="147">
        <f t="shared" si="9"/>
        <v>3721342097542090</v>
      </c>
      <c r="P25" s="147">
        <f t="shared" si="9"/>
        <v>4700147984769510</v>
      </c>
      <c r="Q25" s="148">
        <f t="shared" si="10"/>
        <v>4951452291849980</v>
      </c>
      <c r="R25" s="148">
        <f t="shared" si="11"/>
        <v>5023508458169250</v>
      </c>
      <c r="S25" s="148">
        <f t="shared" si="12"/>
        <v>5009906220938920</v>
      </c>
      <c r="T25" s="148">
        <f t="shared" si="13"/>
        <v>4956488688725350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row r="26" spans="1:49" ht="13.5" customHeight="1">
      <c r="A26" s="42" t="s">
        <v>536</v>
      </c>
      <c r="B26" s="228">
        <v>30.77</v>
      </c>
      <c r="C26" s="228">
        <v>40.781999999999996</v>
      </c>
      <c r="D26" s="229">
        <v>43.353999999999999</v>
      </c>
      <c r="E26" s="229">
        <v>43.738999999999997</v>
      </c>
      <c r="F26" s="229">
        <v>43.018000000000001</v>
      </c>
      <c r="G26" s="229">
        <v>41.668999999999997</v>
      </c>
      <c r="H26" s="45">
        <v>34.409999999999997</v>
      </c>
      <c r="I26" s="45">
        <v>33.130000000000003</v>
      </c>
      <c r="J26" s="41"/>
      <c r="K26" s="230">
        <v>1.58</v>
      </c>
      <c r="L26" s="230">
        <v>0.1</v>
      </c>
    </row>
    <row r="27" spans="1:49" ht="13.5" customHeight="1">
      <c r="A27" s="42" t="s">
        <v>537</v>
      </c>
      <c r="B27" s="228">
        <v>8.8810000000000002</v>
      </c>
      <c r="C27" s="228">
        <v>3.3660000000000001</v>
      </c>
      <c r="D27" s="229">
        <v>2.2370000000000001</v>
      </c>
      <c r="E27" s="229">
        <v>1.6990000000000001</v>
      </c>
      <c r="F27" s="229">
        <v>1.31</v>
      </c>
      <c r="G27" s="229">
        <v>1.016</v>
      </c>
      <c r="H27" s="45">
        <v>2.84</v>
      </c>
      <c r="I27" s="45">
        <v>0.81</v>
      </c>
      <c r="J27" s="41"/>
      <c r="K27" s="230">
        <v>-5.25</v>
      </c>
      <c r="L27" s="230">
        <v>-5.3</v>
      </c>
    </row>
    <row r="28" spans="1:49" ht="13.5" customHeight="1">
      <c r="A28" s="42" t="s">
        <v>538</v>
      </c>
      <c r="B28" s="228">
        <v>5.6669999999999998</v>
      </c>
      <c r="C28" s="228">
        <v>3.3879999999999999</v>
      </c>
      <c r="D28" s="229">
        <v>2.302</v>
      </c>
      <c r="E28" s="229">
        <v>1.986</v>
      </c>
      <c r="F28" s="229">
        <v>1.704</v>
      </c>
      <c r="G28" s="229">
        <v>1.4950000000000001</v>
      </c>
      <c r="H28" s="45">
        <v>2.86</v>
      </c>
      <c r="I28" s="45">
        <v>1.19</v>
      </c>
      <c r="J28" s="41"/>
      <c r="K28" s="230">
        <v>-2.82</v>
      </c>
      <c r="L28" s="230">
        <v>-3.65</v>
      </c>
    </row>
    <row r="29" spans="1:49" ht="13.5" customHeight="1" thickBot="1">
      <c r="A29" s="242" t="s">
        <v>573</v>
      </c>
      <c r="B29" s="228">
        <v>6.7789999999999999</v>
      </c>
      <c r="C29" s="228">
        <v>1.6910000000000001</v>
      </c>
      <c r="D29" s="229">
        <v>0.81699999999999995</v>
      </c>
      <c r="E29" s="229">
        <v>0.83599999999999997</v>
      </c>
      <c r="F29" s="229">
        <v>0.84599999999999997</v>
      </c>
      <c r="G29" s="229">
        <v>0.78600000000000003</v>
      </c>
      <c r="H29" s="45">
        <v>1.43</v>
      </c>
      <c r="I29" s="45">
        <v>0.62</v>
      </c>
      <c r="J29" s="41"/>
      <c r="K29" s="230">
        <v>-7.42</v>
      </c>
      <c r="L29" s="230">
        <v>-3.42</v>
      </c>
    </row>
    <row r="30" spans="1:49" ht="15" customHeight="1">
      <c r="A30" s="465" t="s">
        <v>574</v>
      </c>
      <c r="B30" s="466"/>
      <c r="C30" s="466"/>
      <c r="D30" s="466"/>
      <c r="E30" s="466"/>
      <c r="F30" s="466"/>
      <c r="G30" s="466"/>
      <c r="H30" s="466"/>
      <c r="I30" s="466"/>
      <c r="J30" s="466"/>
      <c r="K30" s="466"/>
      <c r="L30" s="466"/>
    </row>
    <row r="31" spans="1:49">
      <c r="H31" s="214"/>
      <c r="I31" s="214"/>
      <c r="J31" s="215"/>
      <c r="K31" s="214"/>
      <c r="L31" s="214"/>
    </row>
    <row r="32" spans="1:49">
      <c r="A32" s="261" t="s">
        <v>606</v>
      </c>
      <c r="B32" s="30"/>
      <c r="H32" s="214"/>
      <c r="I32" s="214"/>
      <c r="J32" s="215"/>
      <c r="K32" s="214"/>
      <c r="L32" s="214"/>
    </row>
    <row r="33" spans="1:12">
      <c r="A33" s="391">
        <f>About!C72</f>
        <v>39656668310000</v>
      </c>
      <c r="B33" s="259" t="s">
        <v>29</v>
      </c>
      <c r="H33" s="214"/>
      <c r="I33" s="214"/>
      <c r="J33" s="215"/>
      <c r="K33" s="214"/>
      <c r="L33" s="214"/>
    </row>
    <row r="34" spans="1:12">
      <c r="H34" s="214"/>
      <c r="I34" s="214"/>
      <c r="J34" s="215"/>
      <c r="K34" s="214"/>
      <c r="L34" s="214"/>
    </row>
    <row r="35" spans="1:12">
      <c r="H35" s="214"/>
      <c r="I35" s="214"/>
      <c r="J35" s="215"/>
      <c r="K35" s="214"/>
      <c r="L35" s="214"/>
    </row>
    <row r="36" spans="1:12">
      <c r="H36" s="214"/>
      <c r="I36" s="214"/>
      <c r="J36" s="215"/>
      <c r="K36" s="214"/>
      <c r="L36" s="214"/>
    </row>
    <row r="37" spans="1:12">
      <c r="H37" s="214"/>
      <c r="I37" s="214"/>
      <c r="J37" s="215"/>
      <c r="K37" s="214"/>
      <c r="L37" s="214"/>
    </row>
    <row r="38" spans="1:12">
      <c r="H38" s="214"/>
      <c r="I38" s="214"/>
      <c r="J38" s="215"/>
      <c r="K38" s="214"/>
      <c r="L38" s="214"/>
    </row>
    <row r="39" spans="1:12">
      <c r="H39" s="214"/>
      <c r="I39" s="214"/>
      <c r="J39" s="215"/>
      <c r="K39" s="214"/>
      <c r="L39" s="214"/>
    </row>
    <row r="40" spans="1:12">
      <c r="H40" s="214"/>
      <c r="I40" s="214"/>
      <c r="J40" s="215"/>
      <c r="K40" s="214"/>
      <c r="L40" s="214"/>
    </row>
    <row r="41" spans="1:12">
      <c r="H41" s="214"/>
      <c r="I41" s="214"/>
      <c r="J41" s="215"/>
      <c r="K41" s="214"/>
      <c r="L41" s="214"/>
    </row>
    <row r="42" spans="1:12">
      <c r="H42" s="214"/>
      <c r="I42" s="214"/>
      <c r="J42" s="215"/>
      <c r="K42" s="214"/>
      <c r="L42" s="214"/>
    </row>
    <row r="43" spans="1:12">
      <c r="H43" s="214"/>
      <c r="I43" s="214"/>
      <c r="J43" s="215"/>
      <c r="K43" s="214"/>
      <c r="L43" s="214"/>
    </row>
    <row r="44" spans="1:12">
      <c r="H44" s="214"/>
      <c r="I44" s="214"/>
      <c r="J44" s="215"/>
      <c r="K44" s="214"/>
      <c r="L44" s="214"/>
    </row>
    <row r="45" spans="1:12">
      <c r="H45" s="214"/>
      <c r="I45" s="214"/>
      <c r="J45" s="215"/>
      <c r="K45" s="214"/>
      <c r="L45" s="214"/>
    </row>
    <row r="46" spans="1:12">
      <c r="H46" s="214"/>
      <c r="I46" s="214"/>
      <c r="J46" s="215"/>
      <c r="K46" s="214"/>
      <c r="L46" s="214"/>
    </row>
    <row r="47" spans="1:12">
      <c r="H47" s="214"/>
      <c r="I47" s="214"/>
      <c r="J47" s="215"/>
      <c r="K47" s="214"/>
      <c r="L47" s="214"/>
    </row>
    <row r="48" spans="1:12">
      <c r="H48" s="214"/>
      <c r="I48" s="214"/>
      <c r="J48" s="215"/>
      <c r="K48" s="214"/>
      <c r="L48" s="214"/>
    </row>
    <row r="49" spans="8:12">
      <c r="H49" s="214"/>
      <c r="I49" s="214"/>
      <c r="J49" s="215"/>
      <c r="K49" s="214"/>
      <c r="L49" s="214"/>
    </row>
    <row r="50" spans="8:12">
      <c r="H50" s="214"/>
      <c r="I50" s="214"/>
      <c r="J50" s="215"/>
      <c r="K50" s="214"/>
      <c r="L50" s="214"/>
    </row>
    <row r="51" spans="8:12">
      <c r="H51" s="214"/>
      <c r="I51" s="214"/>
      <c r="J51" s="215"/>
      <c r="K51" s="214"/>
      <c r="L51" s="214"/>
    </row>
    <row r="52" spans="8:12">
      <c r="H52" s="214"/>
      <c r="I52" s="214"/>
      <c r="J52" s="215"/>
      <c r="K52" s="214"/>
      <c r="L52" s="214"/>
    </row>
    <row r="53" spans="8:12">
      <c r="H53" s="214"/>
      <c r="I53" s="214"/>
      <c r="J53" s="215"/>
      <c r="K53" s="214"/>
      <c r="L53" s="214"/>
    </row>
    <row r="54" spans="8:12">
      <c r="H54" s="214"/>
      <c r="I54" s="214"/>
      <c r="J54" s="215"/>
      <c r="K54" s="214"/>
      <c r="L54" s="214"/>
    </row>
    <row r="55" spans="8:12">
      <c r="H55" s="214"/>
      <c r="I55" s="214"/>
      <c r="J55" s="215"/>
      <c r="K55" s="214"/>
      <c r="L55" s="214"/>
    </row>
    <row r="56" spans="8:12">
      <c r="H56" s="214"/>
      <c r="I56" s="214"/>
      <c r="J56" s="215"/>
      <c r="K56" s="214"/>
      <c r="L56" s="214"/>
    </row>
    <row r="57" spans="8:12">
      <c r="H57" s="214"/>
      <c r="I57" s="214"/>
      <c r="J57" s="215"/>
      <c r="K57" s="214"/>
      <c r="L57" s="214"/>
    </row>
    <row r="58" spans="8:12">
      <c r="H58" s="214"/>
      <c r="I58" s="214"/>
      <c r="J58" s="215"/>
      <c r="K58" s="214"/>
      <c r="L58" s="214"/>
    </row>
    <row r="59" spans="8:12">
      <c r="H59" s="214"/>
      <c r="I59" s="214"/>
      <c r="J59" s="215"/>
      <c r="K59" s="214"/>
      <c r="L59" s="214"/>
    </row>
    <row r="60" spans="8:12">
      <c r="H60" s="214"/>
      <c r="I60" s="214"/>
      <c r="J60" s="215"/>
      <c r="K60" s="214"/>
      <c r="L60" s="214"/>
    </row>
    <row r="61" spans="8:12">
      <c r="H61" s="214"/>
      <c r="I61" s="214"/>
      <c r="J61" s="215"/>
      <c r="K61" s="214"/>
      <c r="L61" s="214"/>
    </row>
    <row r="62" spans="8:12">
      <c r="H62" s="214"/>
      <c r="I62" s="214"/>
      <c r="J62" s="215"/>
      <c r="K62" s="214"/>
      <c r="L62" s="214"/>
    </row>
    <row r="63" spans="8:12">
      <c r="H63" s="214"/>
      <c r="I63" s="214"/>
      <c r="J63" s="215"/>
      <c r="K63" s="214"/>
      <c r="L63" s="214"/>
    </row>
    <row r="64" spans="8:12">
      <c r="H64" s="214"/>
      <c r="I64" s="214"/>
      <c r="J64" s="215"/>
      <c r="K64" s="214"/>
      <c r="L64" s="214"/>
    </row>
    <row r="65" spans="8:12">
      <c r="H65" s="214"/>
      <c r="I65" s="214"/>
      <c r="J65" s="215"/>
      <c r="K65" s="214"/>
      <c r="L65" s="214"/>
    </row>
    <row r="66" spans="8:12">
      <c r="H66" s="214"/>
      <c r="I66" s="214"/>
      <c r="J66" s="215"/>
      <c r="K66" s="214"/>
      <c r="L66" s="214"/>
    </row>
    <row r="67" spans="8:12">
      <c r="H67" s="214"/>
      <c r="I67" s="214"/>
      <c r="J67" s="215"/>
      <c r="K67" s="214"/>
      <c r="L67" s="214"/>
    </row>
    <row r="68" spans="8:12">
      <c r="H68" s="214"/>
      <c r="I68" s="214"/>
      <c r="J68" s="215"/>
      <c r="K68" s="214"/>
      <c r="L68" s="214"/>
    </row>
    <row r="69" spans="8:12">
      <c r="H69" s="214"/>
      <c r="I69" s="214"/>
      <c r="J69" s="215"/>
      <c r="K69" s="214"/>
      <c r="L69" s="214"/>
    </row>
    <row r="70" spans="8:12">
      <c r="H70" s="214"/>
      <c r="I70" s="214"/>
      <c r="J70" s="215"/>
      <c r="K70" s="214"/>
      <c r="L70" s="214"/>
    </row>
    <row r="71" spans="8:12">
      <c r="H71" s="214"/>
      <c r="I71" s="214"/>
      <c r="J71" s="215"/>
      <c r="K71" s="214"/>
      <c r="L71" s="214"/>
    </row>
    <row r="72" spans="8:12">
      <c r="H72" s="214"/>
      <c r="I72" s="214"/>
      <c r="J72" s="215"/>
      <c r="K72" s="214"/>
      <c r="L72" s="214"/>
    </row>
    <row r="73" spans="8:12">
      <c r="H73" s="214"/>
      <c r="I73" s="214"/>
      <c r="J73" s="215"/>
      <c r="K73" s="214"/>
      <c r="L73" s="214"/>
    </row>
    <row r="74" spans="8:12">
      <c r="H74" s="214"/>
      <c r="I74" s="214"/>
      <c r="J74" s="215"/>
      <c r="K74" s="214"/>
      <c r="L74" s="214"/>
    </row>
    <row r="75" spans="8:12">
      <c r="H75" s="214"/>
      <c r="I75" s="214"/>
      <c r="J75" s="215"/>
      <c r="K75" s="214"/>
      <c r="L75" s="214"/>
    </row>
    <row r="76" spans="8:12">
      <c r="H76" s="214"/>
      <c r="I76" s="214"/>
      <c r="J76" s="215"/>
      <c r="K76" s="214"/>
      <c r="L76" s="214"/>
    </row>
    <row r="77" spans="8:12">
      <c r="H77" s="214"/>
      <c r="I77" s="214"/>
      <c r="J77" s="215"/>
      <c r="K77" s="214"/>
      <c r="L77" s="214"/>
    </row>
    <row r="78" spans="8:12">
      <c r="H78" s="214"/>
      <c r="I78" s="214"/>
      <c r="J78" s="215"/>
      <c r="K78" s="214"/>
      <c r="L78" s="214"/>
    </row>
    <row r="79" spans="8:12">
      <c r="H79" s="214"/>
      <c r="I79" s="214"/>
      <c r="J79" s="215"/>
      <c r="K79" s="214"/>
      <c r="L79" s="214"/>
    </row>
    <row r="80" spans="8:12">
      <c r="H80" s="214"/>
      <c r="I80" s="214"/>
      <c r="J80" s="215"/>
      <c r="K80" s="214"/>
      <c r="L80" s="214"/>
    </row>
    <row r="81" spans="8:12">
      <c r="H81" s="214"/>
      <c r="I81" s="214"/>
      <c r="J81" s="215"/>
      <c r="K81" s="214"/>
      <c r="L81" s="214"/>
    </row>
    <row r="82" spans="8:12">
      <c r="H82" s="214"/>
      <c r="I82" s="214"/>
      <c r="J82" s="215"/>
      <c r="K82" s="214"/>
      <c r="L82" s="214"/>
    </row>
    <row r="83" spans="8:12">
      <c r="H83" s="214"/>
      <c r="I83" s="214"/>
      <c r="J83" s="215"/>
      <c r="K83" s="214"/>
      <c r="L83" s="214"/>
    </row>
    <row r="84" spans="8:12">
      <c r="H84" s="214"/>
      <c r="I84" s="214"/>
      <c r="J84" s="215"/>
      <c r="K84" s="214"/>
      <c r="L84" s="214"/>
    </row>
    <row r="85" spans="8:12">
      <c r="H85" s="214"/>
      <c r="I85" s="214"/>
      <c r="J85" s="215"/>
      <c r="K85" s="214"/>
      <c r="L85" s="214"/>
    </row>
    <row r="86" spans="8:12">
      <c r="H86" s="214"/>
      <c r="I86" s="214"/>
      <c r="J86" s="215"/>
      <c r="K86" s="214"/>
      <c r="L86" s="214"/>
    </row>
    <row r="87" spans="8:12">
      <c r="H87" s="214"/>
      <c r="I87" s="214"/>
      <c r="J87" s="215"/>
      <c r="K87" s="214"/>
      <c r="L87" s="214"/>
    </row>
    <row r="88" spans="8:12">
      <c r="H88" s="214"/>
      <c r="I88" s="214"/>
      <c r="J88" s="215"/>
      <c r="K88" s="214"/>
      <c r="L88" s="214"/>
    </row>
    <row r="89" spans="8:12">
      <c r="H89" s="214"/>
      <c r="I89" s="214"/>
      <c r="J89" s="215"/>
      <c r="K89" s="214"/>
      <c r="L89" s="214"/>
    </row>
    <row r="90" spans="8:12">
      <c r="H90" s="214"/>
      <c r="I90" s="214"/>
      <c r="J90" s="215"/>
      <c r="K90" s="214"/>
      <c r="L90" s="214"/>
    </row>
    <row r="91" spans="8:12">
      <c r="H91" s="214"/>
      <c r="I91" s="214"/>
      <c r="J91" s="215"/>
      <c r="K91" s="214"/>
      <c r="L91" s="214"/>
    </row>
    <row r="92" spans="8:12">
      <c r="H92" s="214"/>
      <c r="I92" s="214"/>
      <c r="J92" s="215"/>
      <c r="K92" s="214"/>
      <c r="L92" s="214"/>
    </row>
    <row r="93" spans="8:12">
      <c r="H93" s="214"/>
      <c r="I93" s="214"/>
      <c r="J93" s="215"/>
      <c r="K93" s="214"/>
      <c r="L93" s="214"/>
    </row>
    <row r="94" spans="8:12">
      <c r="H94" s="214"/>
      <c r="I94" s="214"/>
      <c r="J94" s="215"/>
      <c r="K94" s="214"/>
      <c r="L94" s="214"/>
    </row>
    <row r="95" spans="8:12">
      <c r="H95" s="214"/>
      <c r="I95" s="214"/>
      <c r="J95" s="215"/>
      <c r="K95" s="214"/>
      <c r="L95" s="214"/>
    </row>
    <row r="96" spans="8:12">
      <c r="H96" s="214"/>
      <c r="I96" s="214"/>
      <c r="J96" s="215"/>
      <c r="K96" s="214"/>
      <c r="L96" s="214"/>
    </row>
    <row r="97" spans="8:12">
      <c r="H97" s="214"/>
      <c r="I97" s="214"/>
      <c r="J97" s="215"/>
      <c r="K97" s="214"/>
      <c r="L97" s="214"/>
    </row>
    <row r="98" spans="8:12">
      <c r="H98" s="214"/>
      <c r="I98" s="214"/>
      <c r="J98" s="215"/>
      <c r="K98" s="214"/>
      <c r="L98" s="214"/>
    </row>
    <row r="99" spans="8:12">
      <c r="H99" s="214"/>
      <c r="I99" s="214"/>
      <c r="J99" s="215"/>
      <c r="K99" s="214"/>
      <c r="L99" s="214"/>
    </row>
    <row r="100" spans="8:12">
      <c r="H100" s="214"/>
      <c r="I100" s="214"/>
      <c r="J100" s="215"/>
      <c r="K100" s="214"/>
      <c r="L100" s="214"/>
    </row>
    <row r="101" spans="8:12">
      <c r="H101" s="214"/>
      <c r="I101" s="214"/>
      <c r="J101" s="215"/>
      <c r="K101" s="214"/>
      <c r="L101" s="214"/>
    </row>
    <row r="102" spans="8:12">
      <c r="H102" s="214"/>
      <c r="I102" s="214"/>
      <c r="J102" s="215"/>
      <c r="K102" s="214"/>
      <c r="L102" s="214"/>
    </row>
    <row r="103" spans="8:12">
      <c r="H103" s="214"/>
      <c r="I103" s="214"/>
      <c r="J103" s="215"/>
      <c r="K103" s="214"/>
      <c r="L103" s="214"/>
    </row>
    <row r="104" spans="8:12">
      <c r="H104" s="214"/>
      <c r="I104" s="214"/>
      <c r="J104" s="215"/>
      <c r="K104" s="214"/>
      <c r="L104" s="214"/>
    </row>
    <row r="105" spans="8:12">
      <c r="H105" s="214"/>
      <c r="I105" s="214"/>
      <c r="J105" s="215"/>
      <c r="K105" s="214"/>
      <c r="L105" s="214"/>
    </row>
  </sheetData>
  <mergeCells count="5">
    <mergeCell ref="A1:L1"/>
    <mergeCell ref="A2:L2"/>
    <mergeCell ref="H3:I3"/>
    <mergeCell ref="K3:L3"/>
    <mergeCell ref="A30:L30"/>
  </mergeCells>
  <phoneticPr fontId="3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F5B11-0DA8-4FA0-8A1F-22003A917C06}">
  <dimension ref="A1:AW111"/>
  <sheetViews>
    <sheetView workbookViewId="0">
      <selection activeCell="A24" sqref="A24"/>
    </sheetView>
  </sheetViews>
  <sheetFormatPr defaultColWidth="9.140625" defaultRowHeight="15"/>
  <cols>
    <col min="1" max="1" width="20.5703125" style="210" customWidth="1"/>
    <col min="2" max="3" width="6.140625" style="210" customWidth="1"/>
    <col min="4" max="4" width="6.140625" style="210" customWidth="1" collapsed="1"/>
    <col min="5" max="7" width="6.140625" style="210" customWidth="1"/>
    <col min="8" max="9" width="5.5703125" style="210" customWidth="1"/>
    <col min="10" max="10" width="0.5703125" style="211" customWidth="1"/>
    <col min="11" max="12" width="5.5703125" style="210" customWidth="1"/>
    <col min="13" max="13" width="4.42578125" style="30" customWidth="1"/>
    <col min="14" max="14" width="20.5703125" style="30" customWidth="1"/>
    <col min="15" max="48" width="6.140625" style="150" customWidth="1"/>
    <col min="49" max="49" width="9.140625" style="30"/>
    <col min="50" max="16384" width="9.140625" style="210"/>
  </cols>
  <sheetData>
    <row r="1" spans="1:49" ht="30" customHeight="1">
      <c r="A1" s="467" t="s">
        <v>540</v>
      </c>
      <c r="B1" s="468"/>
      <c r="C1" s="468"/>
      <c r="D1" s="468"/>
      <c r="E1" s="468"/>
      <c r="F1" s="468"/>
      <c r="G1" s="468"/>
      <c r="H1" s="468"/>
      <c r="I1" s="468"/>
      <c r="J1" s="468"/>
      <c r="K1" s="468"/>
      <c r="L1" s="468"/>
      <c r="M1" s="159">
        <v>1</v>
      </c>
      <c r="N1" s="160" t="s">
        <v>41</v>
      </c>
      <c r="O1" s="161" t="s">
        <v>28</v>
      </c>
      <c r="Q1" s="162" t="s">
        <v>29</v>
      </c>
      <c r="S1" s="145"/>
      <c r="T1" s="145"/>
      <c r="U1" s="145"/>
      <c r="V1" s="145"/>
      <c r="X1" s="155"/>
      <c r="Y1" s="155"/>
      <c r="Z1" s="155"/>
      <c r="AA1" s="155"/>
      <c r="AB1" s="155"/>
      <c r="AC1" s="155"/>
      <c r="AD1" s="155"/>
      <c r="AE1" s="155"/>
      <c r="AF1" s="155"/>
      <c r="AG1" s="155"/>
      <c r="AH1" s="154"/>
      <c r="AI1" s="154"/>
      <c r="AJ1" s="154"/>
      <c r="AK1" s="154"/>
      <c r="AM1" s="155"/>
      <c r="AN1" s="155"/>
      <c r="AO1" s="155"/>
      <c r="AP1" s="155"/>
      <c r="AQ1" s="155"/>
      <c r="AR1" s="154"/>
      <c r="AS1" s="154"/>
      <c r="AT1" s="154"/>
      <c r="AU1" s="154"/>
    </row>
    <row r="2" spans="1:49">
      <c r="A2" s="469" t="s">
        <v>51</v>
      </c>
      <c r="B2" s="469"/>
      <c r="C2" s="469"/>
      <c r="D2" s="469"/>
      <c r="E2" s="469"/>
      <c r="F2" s="469"/>
      <c r="G2" s="469"/>
      <c r="H2" s="469"/>
      <c r="I2" s="469"/>
      <c r="J2" s="469"/>
      <c r="K2" s="469"/>
      <c r="L2" s="469"/>
      <c r="N2" s="153" t="s">
        <v>439</v>
      </c>
      <c r="O2" s="153"/>
      <c r="P2" s="153"/>
      <c r="Q2" s="153"/>
      <c r="R2" s="153"/>
      <c r="S2" s="153"/>
      <c r="T2" s="153"/>
      <c r="U2" s="153"/>
      <c r="V2" s="153"/>
      <c r="W2" s="153"/>
      <c r="X2" s="153"/>
      <c r="Y2" s="153"/>
      <c r="Z2" s="153"/>
      <c r="AA2" s="153"/>
      <c r="AB2" s="153"/>
      <c r="AC2" s="153"/>
      <c r="AD2" s="153"/>
      <c r="AE2" s="153"/>
      <c r="AF2" s="153"/>
      <c r="AG2" s="153"/>
      <c r="AH2" s="153"/>
      <c r="AI2" s="153"/>
      <c r="AJ2" s="153"/>
      <c r="AK2" s="153"/>
      <c r="AM2" s="153"/>
      <c r="AN2" s="153"/>
      <c r="AO2" s="153"/>
      <c r="AP2" s="153"/>
      <c r="AQ2" s="153"/>
      <c r="AR2" s="153"/>
      <c r="AS2" s="153"/>
      <c r="AT2" s="153"/>
      <c r="AU2" s="153"/>
    </row>
    <row r="3" spans="1:49" ht="15" customHeight="1">
      <c r="A3" s="31"/>
      <c r="B3" s="32"/>
      <c r="C3" s="32"/>
      <c r="D3" s="32"/>
      <c r="E3" s="32"/>
      <c r="F3" s="32"/>
      <c r="G3" s="32"/>
      <c r="H3" s="459" t="s">
        <v>31</v>
      </c>
      <c r="I3" s="459"/>
      <c r="J3" s="33"/>
      <c r="K3" s="459" t="s">
        <v>32</v>
      </c>
      <c r="L3" s="459"/>
      <c r="N3" s="31"/>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row>
    <row r="4" spans="1:49" ht="15" customHeight="1">
      <c r="A4" s="31"/>
      <c r="B4" s="34">
        <v>2000</v>
      </c>
      <c r="C4" s="34">
        <v>2018</v>
      </c>
      <c r="D4" s="34">
        <v>2025</v>
      </c>
      <c r="E4" s="34">
        <v>2030</v>
      </c>
      <c r="F4" s="34">
        <v>2035</v>
      </c>
      <c r="G4" s="34">
        <v>2040</v>
      </c>
      <c r="H4" s="35">
        <v>2018</v>
      </c>
      <c r="I4" s="35">
        <v>2040</v>
      </c>
      <c r="J4" s="36"/>
      <c r="K4" s="35" t="s">
        <v>33</v>
      </c>
      <c r="L4" s="35" t="s">
        <v>34</v>
      </c>
      <c r="N4" s="31"/>
      <c r="O4" s="144">
        <v>2000</v>
      </c>
      <c r="P4" s="144">
        <v>2018</v>
      </c>
      <c r="Q4" s="144">
        <v>2019</v>
      </c>
      <c r="R4" s="156">
        <v>2020</v>
      </c>
      <c r="S4" s="144">
        <v>2021</v>
      </c>
      <c r="T4" s="144">
        <v>2022</v>
      </c>
      <c r="U4" s="144">
        <v>2023</v>
      </c>
      <c r="V4" s="144">
        <v>2024</v>
      </c>
      <c r="W4" s="156">
        <v>2025</v>
      </c>
      <c r="X4" s="144">
        <v>2026</v>
      </c>
      <c r="Y4" s="144">
        <v>2027</v>
      </c>
      <c r="Z4" s="144">
        <v>2028</v>
      </c>
      <c r="AA4" s="144">
        <v>2029</v>
      </c>
      <c r="AB4" s="156">
        <v>2030</v>
      </c>
      <c r="AC4" s="144">
        <v>2031</v>
      </c>
      <c r="AD4" s="144">
        <v>2032</v>
      </c>
      <c r="AE4" s="144">
        <v>2033</v>
      </c>
      <c r="AF4" s="144">
        <v>2034</v>
      </c>
      <c r="AG4" s="156">
        <v>2035</v>
      </c>
      <c r="AH4" s="144">
        <v>2036</v>
      </c>
      <c r="AI4" s="144">
        <v>2037</v>
      </c>
      <c r="AJ4" s="144">
        <v>2038</v>
      </c>
      <c r="AK4" s="144">
        <v>2039</v>
      </c>
      <c r="AL4" s="156">
        <v>2040</v>
      </c>
      <c r="AM4" s="144">
        <v>2041</v>
      </c>
      <c r="AN4" s="144">
        <v>2042</v>
      </c>
      <c r="AO4" s="144">
        <v>2043</v>
      </c>
      <c r="AP4" s="144">
        <v>2044</v>
      </c>
      <c r="AQ4" s="156">
        <v>2045</v>
      </c>
      <c r="AR4" s="144">
        <v>2046</v>
      </c>
      <c r="AS4" s="144">
        <v>2047</v>
      </c>
      <c r="AT4" s="144">
        <v>2048</v>
      </c>
      <c r="AU4" s="144">
        <v>2049</v>
      </c>
      <c r="AV4" s="144">
        <v>2050</v>
      </c>
      <c r="AW4" s="170" t="s">
        <v>447</v>
      </c>
    </row>
    <row r="5" spans="1:49" ht="13.5" customHeight="1">
      <c r="A5" s="80" t="s">
        <v>541</v>
      </c>
      <c r="B5" s="67">
        <v>42.924999999999997</v>
      </c>
      <c r="C5" s="67">
        <v>86.650999999999996</v>
      </c>
      <c r="D5" s="68">
        <v>93.97</v>
      </c>
      <c r="E5" s="68">
        <v>95.808999999999997</v>
      </c>
      <c r="F5" s="68">
        <v>94.081999999999994</v>
      </c>
      <c r="G5" s="68">
        <v>84.397000000000006</v>
      </c>
      <c r="H5" s="39">
        <v>100</v>
      </c>
      <c r="I5" s="39">
        <v>100</v>
      </c>
      <c r="J5" s="74"/>
      <c r="K5" s="75">
        <v>3.98</v>
      </c>
      <c r="L5" s="75">
        <v>-0.12</v>
      </c>
      <c r="N5" s="37" t="s">
        <v>529</v>
      </c>
      <c r="O5" s="149">
        <f t="shared" ref="O5:P7" si="0">B5*$A$24</f>
        <v>1702262487206750</v>
      </c>
      <c r="P5" s="149">
        <f t="shared" si="0"/>
        <v>3436289965729810</v>
      </c>
      <c r="Q5" s="151" cm="1">
        <f t="array" ref="Q5">TREND($P23:$Q23,$P$22:$Q$22,Q$4)</f>
        <v>3477753845067072</v>
      </c>
      <c r="R5" s="151" cm="1">
        <f t="array" ref="R5">TREND($P23:$Q23,$P$22:$Q$22,R$4)</f>
        <v>3519217724404352</v>
      </c>
      <c r="S5" s="151" cm="1">
        <f t="array" ref="S5">TREND($P23:$Q23,$P$22:$Q$22,S$4)</f>
        <v>3560681603741616</v>
      </c>
      <c r="T5" s="151" cm="1">
        <f t="array" ref="T5">TREND($P23:$Q23,$P$22:$Q$22,T$4)</f>
        <v>3602145483078880</v>
      </c>
      <c r="U5" s="151" cm="1">
        <f t="array" ref="U5">TREND($P23:$Q23,$P$22:$Q$22,U$4)</f>
        <v>3643609362416160</v>
      </c>
      <c r="V5" s="151" cm="1">
        <f t="array" ref="V5">TREND($P23:$Q23,$P$22:$Q$22,V$4)</f>
        <v>3685073241753424</v>
      </c>
      <c r="W5" s="158">
        <f>D5*$A$24</f>
        <v>3726537121090700</v>
      </c>
      <c r="X5" s="151" cm="1">
        <f t="array" ref="X5">TREND($Q23:$R23,$Q$22:$R$22,X$4)</f>
        <v>3741122843695116</v>
      </c>
      <c r="Y5" s="151" cm="1">
        <f t="array" ref="Y5">TREND($Q23:$R23,$Q$22:$R$22,Y$4)</f>
        <v>3755708566299536</v>
      </c>
      <c r="Z5" s="151" cm="1">
        <f t="array" ref="Z5">TREND($Q23:$R23,$Q$22:$R$22,Z$4)</f>
        <v>3770294288903952</v>
      </c>
      <c r="AA5" s="151" cm="1">
        <f t="array" ref="AA5">TREND($Q23:$R23,$Q$22:$R$22,AA$4)</f>
        <v>3784880011508372</v>
      </c>
      <c r="AB5" s="158">
        <f>E5*$A$24</f>
        <v>3799465734112790</v>
      </c>
      <c r="AC5" s="151" cm="1">
        <f t="array" ref="AC5">TREND($R23:$S23,$R$22:$S$22,AC$4)</f>
        <v>3785768320878516</v>
      </c>
      <c r="AD5" s="151" cm="1">
        <f t="array" ref="AD5">TREND($R23:$S23,$R$22:$S$22,AD$4)</f>
        <v>3772070907644240</v>
      </c>
      <c r="AE5" s="151" cm="1">
        <f t="array" ref="AE5">TREND($R23:$S23,$R$22:$S$22,AE$4)</f>
        <v>3758373494409968</v>
      </c>
      <c r="AF5" s="151" cm="1">
        <f t="array" ref="AF5">TREND($R23:$S23,$R$22:$S$22,AF$4)</f>
        <v>3744676081175692</v>
      </c>
      <c r="AG5" s="158">
        <f>F5*$A$24</f>
        <v>3730978667941419.5</v>
      </c>
      <c r="AH5" s="151" cm="1">
        <f t="array" ref="AH5">TREND($S23:$T23,$S$22:$T$22,AH$4)</f>
        <v>3654163701424928</v>
      </c>
      <c r="AI5" s="151" cm="1">
        <f t="array" ref="AI5">TREND($S23:$T23,$S$22:$T$22,AI$4)</f>
        <v>3577348734908480</v>
      </c>
      <c r="AJ5" s="151" cm="1">
        <f t="array" ref="AJ5">TREND($S23:$T23,$S$22:$T$22,AJ$4)</f>
        <v>3500533768392000</v>
      </c>
      <c r="AK5" s="151" cm="1">
        <f t="array" ref="AK5">TREND($S23:$T23,$S$22:$T$22,AK$4)</f>
        <v>3423718801875520</v>
      </c>
      <c r="AL5" s="158">
        <f>G5*$A$24</f>
        <v>3346903835359070</v>
      </c>
      <c r="AM5" s="151">
        <f>_xlfn.FORECAST.LINEAR(AM$4,$AC5:$AL5,$AC$4:$AL$4)</f>
        <v>3354245606552176</v>
      </c>
      <c r="AN5" s="151">
        <f t="shared" ref="AN5:AV7" si="1">_xlfn.FORECAST.LINEAR(AN$4,$AC5:$AL5,$AC$4:$AL$4)</f>
        <v>3304207783852384</v>
      </c>
      <c r="AO5" s="151">
        <f t="shared" si="1"/>
        <v>3254169961152608</v>
      </c>
      <c r="AP5" s="151">
        <f t="shared" si="1"/>
        <v>3204132138452816</v>
      </c>
      <c r="AQ5" s="151">
        <f t="shared" si="1"/>
        <v>3154094315753040</v>
      </c>
      <c r="AR5" s="151">
        <f t="shared" si="1"/>
        <v>3104056493053264</v>
      </c>
      <c r="AS5" s="151">
        <f t="shared" si="1"/>
        <v>3054018670353472</v>
      </c>
      <c r="AT5" s="151">
        <f t="shared" si="1"/>
        <v>3003980847653696</v>
      </c>
      <c r="AU5" s="151">
        <f t="shared" si="1"/>
        <v>2953943024953920</v>
      </c>
      <c r="AV5" s="151">
        <f t="shared" si="1"/>
        <v>2903905202254128</v>
      </c>
      <c r="AW5" s="174">
        <f>(AV5/R5)^(1/30)-1</f>
        <v>-6.385600672978109E-3</v>
      </c>
    </row>
    <row r="6" spans="1:49" ht="13.5" customHeight="1">
      <c r="A6" s="227" t="s">
        <v>542</v>
      </c>
      <c r="B6" s="228">
        <v>23.263999999999999</v>
      </c>
      <c r="C6" s="228">
        <v>54.226999999999997</v>
      </c>
      <c r="D6" s="229">
        <v>55.921999999999997</v>
      </c>
      <c r="E6" s="229">
        <v>56.100999999999999</v>
      </c>
      <c r="F6" s="229">
        <v>54.287999999999997</v>
      </c>
      <c r="G6" s="229">
        <v>45.389000000000003</v>
      </c>
      <c r="H6" s="45">
        <v>62.58</v>
      </c>
      <c r="I6" s="45">
        <v>53.78</v>
      </c>
      <c r="J6" s="41"/>
      <c r="K6" s="230">
        <v>4.8099999999999996</v>
      </c>
      <c r="L6" s="230">
        <v>-0.81</v>
      </c>
      <c r="N6" s="42" t="s">
        <v>530</v>
      </c>
      <c r="O6" s="149">
        <f t="shared" si="0"/>
        <v>922572731563840</v>
      </c>
      <c r="P6" s="149">
        <f t="shared" si="0"/>
        <v>2150462152446369.8</v>
      </c>
      <c r="Q6" s="151" cm="1">
        <f t="array" ref="Q6">TREND($P24:$Q24,$P$22:$Q$22,Q$4)</f>
        <v>2160064731415720</v>
      </c>
      <c r="R6" s="151" cm="1">
        <f t="array" ref="R6">TREND($P24:$Q24,$P$22:$Q$22,R$4)</f>
        <v>2169667310385072</v>
      </c>
      <c r="S6" s="151" cm="1">
        <f t="array" ref="S6">TREND($P24:$Q24,$P$22:$Q$22,S$4)</f>
        <v>2179269889354420</v>
      </c>
      <c r="T6" s="151" cm="1">
        <f t="array" ref="T6">TREND($P24:$Q24,$P$22:$Q$22,T$4)</f>
        <v>2188872468323772</v>
      </c>
      <c r="U6" s="151" cm="1">
        <f t="array" ref="U6">TREND($P24:$Q24,$P$22:$Q$22,U$4)</f>
        <v>2198475047293120</v>
      </c>
      <c r="V6" s="151" cm="1">
        <f t="array" ref="V6">TREND($P24:$Q24,$P$22:$Q$22,V$4)</f>
        <v>2208077626262472</v>
      </c>
      <c r="W6" s="158">
        <f>D6*$A$24</f>
        <v>2217680205231820</v>
      </c>
      <c r="X6" s="151" cm="1">
        <f t="array" ref="X6">TREND($Q24:$R24,$Q$22:$R$22,X$4)</f>
        <v>2219099913957318</v>
      </c>
      <c r="Y6" s="151" cm="1">
        <f t="array" ref="Y6">TREND($Q24:$R24,$Q$22:$R$22,Y$4)</f>
        <v>2220519622682816</v>
      </c>
      <c r="Z6" s="151" cm="1">
        <f t="array" ref="Z6">TREND($Q24:$R24,$Q$22:$R$22,Z$4)</f>
        <v>2221939331408314</v>
      </c>
      <c r="AA6" s="151" cm="1">
        <f t="array" ref="AA6">TREND($Q24:$R24,$Q$22:$R$22,AA$4)</f>
        <v>2223359040133812</v>
      </c>
      <c r="AB6" s="158">
        <f>E6*$A$24</f>
        <v>2224778748859310</v>
      </c>
      <c r="AC6" s="151" cm="1">
        <f t="array" ref="AC6">TREND($R24:$S24,$R$22:$S$22,AC$4)</f>
        <v>2210399240930108</v>
      </c>
      <c r="AD6" s="151" cm="1">
        <f t="array" ref="AD6">TREND($R24:$S24,$R$22:$S$22,AD$4)</f>
        <v>2196019733000900</v>
      </c>
      <c r="AE6" s="151" cm="1">
        <f t="array" ref="AE6">TREND($R24:$S24,$R$22:$S$22,AE$4)</f>
        <v>2181640225071696</v>
      </c>
      <c r="AF6" s="151" cm="1">
        <f t="array" ref="AF6">TREND($R24:$S24,$R$22:$S$22,AF$4)</f>
        <v>2167260717142488</v>
      </c>
      <c r="AG6" s="158">
        <f>F6*$A$24</f>
        <v>2152881209213279.8</v>
      </c>
      <c r="AH6" s="151" cm="1">
        <f t="array" ref="AH6">TREND($S24:$T24,$S$22:$T$22,AH$4)</f>
        <v>2082300270955120</v>
      </c>
      <c r="AI6" s="151" cm="1">
        <f t="array" ref="AI6">TREND($S24:$T24,$S$22:$T$22,AI$4)</f>
        <v>2011719332696992</v>
      </c>
      <c r="AJ6" s="151" cm="1">
        <f t="array" ref="AJ6">TREND($S24:$T24,$S$22:$T$22,AJ$4)</f>
        <v>1941138394438848</v>
      </c>
      <c r="AK6" s="151" cm="1">
        <f t="array" ref="AK6">TREND($S24:$T24,$S$22:$T$22,AK$4)</f>
        <v>1870557456180720</v>
      </c>
      <c r="AL6" s="158">
        <f>G6*$A$24</f>
        <v>1799976517922590</v>
      </c>
      <c r="AM6" s="151">
        <f>_xlfn.FORECAST.LINEAR(AM$4,$AC6:$AL6,$AC$4:$AL$4)</f>
        <v>1804330820103024</v>
      </c>
      <c r="AN6" s="151">
        <f t="shared" si="1"/>
        <v>1757592912893520</v>
      </c>
      <c r="AO6" s="151">
        <f t="shared" si="1"/>
        <v>1710855005684016</v>
      </c>
      <c r="AP6" s="151">
        <f t="shared" si="1"/>
        <v>1664117098474512</v>
      </c>
      <c r="AQ6" s="151">
        <f t="shared" si="1"/>
        <v>1617379191265024</v>
      </c>
      <c r="AR6" s="151">
        <f t="shared" si="1"/>
        <v>1570641284055520</v>
      </c>
      <c r="AS6" s="151">
        <f t="shared" si="1"/>
        <v>1523903376846016</v>
      </c>
      <c r="AT6" s="151">
        <f t="shared" si="1"/>
        <v>1477165469636512</v>
      </c>
      <c r="AU6" s="151">
        <f t="shared" si="1"/>
        <v>1430427562427008</v>
      </c>
      <c r="AV6" s="151">
        <f t="shared" si="1"/>
        <v>1383689655217504</v>
      </c>
      <c r="AW6" s="174"/>
    </row>
    <row r="7" spans="1:49" ht="13.5" customHeight="1">
      <c r="A7" s="227" t="s">
        <v>543</v>
      </c>
      <c r="B7" s="228">
        <v>19.661000000000001</v>
      </c>
      <c r="C7" s="228">
        <v>32.423999999999999</v>
      </c>
      <c r="D7" s="229">
        <v>38.048000000000002</v>
      </c>
      <c r="E7" s="229">
        <v>39.707999999999998</v>
      </c>
      <c r="F7" s="229">
        <v>39.792999999999999</v>
      </c>
      <c r="G7" s="229">
        <v>39.008000000000003</v>
      </c>
      <c r="H7" s="45">
        <v>37.42</v>
      </c>
      <c r="I7" s="45">
        <v>46.22</v>
      </c>
      <c r="J7" s="41"/>
      <c r="K7" s="230">
        <v>2.82</v>
      </c>
      <c r="L7" s="230">
        <v>0.84</v>
      </c>
      <c r="N7" s="42" t="s">
        <v>531</v>
      </c>
      <c r="O7" s="152">
        <f t="shared" si="0"/>
        <v>779689755642910</v>
      </c>
      <c r="P7" s="152">
        <f t="shared" si="0"/>
        <v>1285827813283440</v>
      </c>
      <c r="Q7" s="163" cm="1">
        <f t="array" ref="Q7">TREND($P25:$Q25,$P$22:$Q$22,Q$4)</f>
        <v>1317689113651360</v>
      </c>
      <c r="R7" s="163" cm="1">
        <f t="array" ref="R7">TREND($P25:$Q25,$P$22:$Q$22,R$4)</f>
        <v>1349550414019280</v>
      </c>
      <c r="S7" s="163" cm="1">
        <f t="array" ref="S7">TREND($P25:$Q25,$P$22:$Q$22,S$4)</f>
        <v>1381411714387200</v>
      </c>
      <c r="T7" s="163" cm="1">
        <f t="array" ref="T7">TREND($P25:$Q25,$P$22:$Q$22,T$4)</f>
        <v>1413273014755120</v>
      </c>
      <c r="U7" s="163" cm="1">
        <f t="array" ref="U7">TREND($P25:$Q25,$P$22:$Q$22,U$4)</f>
        <v>1445134315123040</v>
      </c>
      <c r="V7" s="163" cm="1">
        <f t="array" ref="V7">TREND($P25:$Q25,$P$22:$Q$22,V$4)</f>
        <v>1476995615490960</v>
      </c>
      <c r="W7" s="164">
        <f>D7*$A$24</f>
        <v>1508856915858880</v>
      </c>
      <c r="X7" s="163" cm="1">
        <f t="array" ref="X7">TREND($Q25:$R25,$Q$22:$R$22,X$4)</f>
        <v>1522022929737800</v>
      </c>
      <c r="Y7" s="163" cm="1">
        <f t="array" ref="Y7">TREND($Q25:$R25,$Q$22:$R$22,Y$4)</f>
        <v>1535188943616720</v>
      </c>
      <c r="Z7" s="163" cm="1">
        <f t="array" ref="Z7">TREND($Q25:$R25,$Q$22:$R$22,Z$4)</f>
        <v>1548354957495640</v>
      </c>
      <c r="AA7" s="163" cm="1">
        <f t="array" ref="AA7">TREND($Q25:$R25,$Q$22:$R$22,AA$4)</f>
        <v>1561520971374560</v>
      </c>
      <c r="AB7" s="164">
        <f>E7*$A$24</f>
        <v>1574686985253480</v>
      </c>
      <c r="AC7" s="163" cm="1">
        <f t="array" ref="AC7">TREND($R25:$S25,$R$22:$S$22,AC$4)</f>
        <v>1575361148614750</v>
      </c>
      <c r="AD7" s="163" cm="1">
        <f t="array" ref="AD7">TREND($R25:$S25,$R$22:$S$22,AD$4)</f>
        <v>1576035311976020</v>
      </c>
      <c r="AE7" s="163" cm="1">
        <f t="array" ref="AE7">TREND($R25:$S25,$R$22:$S$22,AE$4)</f>
        <v>1576709475337290</v>
      </c>
      <c r="AF7" s="163" cm="1">
        <f t="array" ref="AF7">TREND($R25:$S25,$R$22:$S$22,AF$4)</f>
        <v>1577383638698560</v>
      </c>
      <c r="AG7" s="164">
        <f>F7*$A$24</f>
        <v>1578057802059830</v>
      </c>
      <c r="AH7" s="163" cm="1">
        <f t="array" ref="AH7">TREND($S25:$T25,$S$22:$T$22,AH$4)</f>
        <v>1571831705135162</v>
      </c>
      <c r="AI7" s="163" cm="1">
        <f t="array" ref="AI7">TREND($S25:$T25,$S$22:$T$22,AI$4)</f>
        <v>1565605608210492</v>
      </c>
      <c r="AJ7" s="163" cm="1">
        <f t="array" ref="AJ7">TREND($S25:$T25,$S$22:$T$22,AJ$4)</f>
        <v>1559379511285822</v>
      </c>
      <c r="AK7" s="163" cm="1">
        <f t="array" ref="AK7">TREND($S25:$T25,$S$22:$T$22,AK$4)</f>
        <v>1553153414361152</v>
      </c>
      <c r="AL7" s="164">
        <f>G7*$A$24</f>
        <v>1546927317436480</v>
      </c>
      <c r="AM7" s="163">
        <f t="shared" ref="AM7" si="2">_xlfn.FORECAST.LINEAR(AM$4,$AC7:$AL7,$AC$4:$AL$4)</f>
        <v>1549901567559732</v>
      </c>
      <c r="AN7" s="163">
        <f t="shared" si="1"/>
        <v>1546602853786673</v>
      </c>
      <c r="AO7" s="163">
        <f t="shared" si="1"/>
        <v>1543304140013614</v>
      </c>
      <c r="AP7" s="163">
        <f t="shared" si="1"/>
        <v>1540005426240556</v>
      </c>
      <c r="AQ7" s="163">
        <f t="shared" si="1"/>
        <v>1536706712467497</v>
      </c>
      <c r="AR7" s="163">
        <f t="shared" si="1"/>
        <v>1533407998694438</v>
      </c>
      <c r="AS7" s="163">
        <f t="shared" si="1"/>
        <v>1530109284921379</v>
      </c>
      <c r="AT7" s="163">
        <f t="shared" si="1"/>
        <v>1526810571148320</v>
      </c>
      <c r="AU7" s="163">
        <f t="shared" si="1"/>
        <v>1523511857375261</v>
      </c>
      <c r="AV7" s="163">
        <f t="shared" si="1"/>
        <v>1520213143602202</v>
      </c>
      <c r="AW7" s="171"/>
    </row>
    <row r="8" spans="1:49" ht="3" customHeight="1">
      <c r="A8" s="50"/>
      <c r="B8" s="51"/>
      <c r="C8" s="51"/>
      <c r="D8" s="52"/>
      <c r="E8" s="52"/>
      <c r="F8" s="52"/>
      <c r="G8" s="52"/>
      <c r="H8" s="52"/>
      <c r="I8" s="52"/>
      <c r="J8" s="54"/>
      <c r="K8" s="54"/>
      <c r="L8" s="54"/>
      <c r="N8" s="50"/>
      <c r="O8" s="149"/>
      <c r="P8" s="149"/>
      <c r="Q8" s="211"/>
      <c r="R8" s="151"/>
      <c r="S8" s="151"/>
      <c r="T8" s="151"/>
      <c r="U8" s="151"/>
      <c r="V8" s="151"/>
      <c r="W8" s="158"/>
      <c r="X8" s="151"/>
      <c r="Y8" s="151"/>
      <c r="Z8" s="151"/>
      <c r="AA8" s="151"/>
      <c r="AB8" s="158"/>
      <c r="AC8" s="151"/>
      <c r="AD8" s="151"/>
      <c r="AE8" s="151"/>
      <c r="AF8" s="151"/>
      <c r="AG8" s="158"/>
      <c r="AH8" s="151"/>
      <c r="AI8" s="151"/>
      <c r="AJ8" s="151"/>
      <c r="AK8" s="151"/>
      <c r="AL8" s="158"/>
      <c r="AM8" s="151"/>
      <c r="AN8" s="151"/>
      <c r="AO8" s="151"/>
      <c r="AP8" s="151"/>
      <c r="AQ8" s="151"/>
      <c r="AR8" s="151"/>
      <c r="AS8" s="151"/>
      <c r="AT8" s="151"/>
      <c r="AU8" s="151"/>
      <c r="AV8" s="151"/>
      <c r="AW8" s="171"/>
    </row>
    <row r="9" spans="1:49" ht="13.5" customHeight="1">
      <c r="A9" s="231" t="s">
        <v>544</v>
      </c>
      <c r="B9" s="232"/>
      <c r="C9" s="232"/>
      <c r="D9" s="233"/>
      <c r="E9" s="233"/>
      <c r="F9" s="233"/>
      <c r="G9" s="233"/>
      <c r="H9" s="40"/>
      <c r="I9" s="40"/>
      <c r="J9" s="41"/>
      <c r="K9" s="40"/>
      <c r="L9" s="40"/>
      <c r="N9" s="37" t="s">
        <v>539</v>
      </c>
      <c r="O9" s="149"/>
      <c r="P9" s="149"/>
      <c r="Q9" s="217">
        <f>Q5/P5-1</f>
        <v>1.2066466960233946E-2</v>
      </c>
      <c r="R9" s="217">
        <f t="shared" ref="R9:AV9" si="3">R5/Q5-1</f>
        <v>1.1922603261899534E-2</v>
      </c>
      <c r="S9" s="217">
        <f t="shared" si="3"/>
        <v>1.1782129605033775E-2</v>
      </c>
      <c r="T9" s="217">
        <f t="shared" si="3"/>
        <v>1.164492755928892E-2</v>
      </c>
      <c r="U9" s="217">
        <f t="shared" si="3"/>
        <v>1.1510884147255318E-2</v>
      </c>
      <c r="V9" s="217">
        <f t="shared" si="3"/>
        <v>1.1379891534192499E-2</v>
      </c>
      <c r="W9" s="217">
        <f t="shared" si="3"/>
        <v>1.125184673874946E-2</v>
      </c>
      <c r="X9" s="217">
        <f t="shared" si="3"/>
        <v>3.9140151112051491E-3</v>
      </c>
      <c r="Y9" s="217">
        <f t="shared" si="3"/>
        <v>3.8987553239533401E-3</v>
      </c>
      <c r="Z9" s="217">
        <f t="shared" si="3"/>
        <v>3.8836140629481264E-3</v>
      </c>
      <c r="AA9" s="217">
        <f t="shared" si="3"/>
        <v>3.8685899526056389E-3</v>
      </c>
      <c r="AB9" s="217">
        <f t="shared" si="3"/>
        <v>3.8536816385377204E-3</v>
      </c>
      <c r="AC9" s="217">
        <f t="shared" si="3"/>
        <v>-3.6050892922376843E-3</v>
      </c>
      <c r="AD9" s="217">
        <f t="shared" si="3"/>
        <v>-3.6181329847193577E-3</v>
      </c>
      <c r="AE9" s="217">
        <f t="shared" si="3"/>
        <v>-3.6312714075744656E-3</v>
      </c>
      <c r="AF9" s="217">
        <f t="shared" si="3"/>
        <v>-3.6445055965429463E-3</v>
      </c>
      <c r="AG9" s="217">
        <f t="shared" si="3"/>
        <v>-3.6578366025111775E-3</v>
      </c>
      <c r="AH9" s="217">
        <f t="shared" si="3"/>
        <v>-2.0588422865165934E-2</v>
      </c>
      <c r="AI9" s="217">
        <f t="shared" si="3"/>
        <v>-2.1021216560849321E-2</v>
      </c>
      <c r="AJ9" s="217">
        <f t="shared" si="3"/>
        <v>-2.1472596665487065E-2</v>
      </c>
      <c r="AK9" s="217">
        <f t="shared" si="3"/>
        <v>-2.1943786747632421E-2</v>
      </c>
      <c r="AL9" s="217">
        <f t="shared" si="3"/>
        <v>-2.2436120184394448E-2</v>
      </c>
      <c r="AM9" s="217">
        <f t="shared" si="3"/>
        <v>2.1936008783827177E-3</v>
      </c>
      <c r="AN9" s="217">
        <f t="shared" si="3"/>
        <v>-1.4917757543469135E-2</v>
      </c>
      <c r="AO9" s="217">
        <f t="shared" si="3"/>
        <v>-1.5143667097544555E-2</v>
      </c>
      <c r="AP9" s="217">
        <f t="shared" si="3"/>
        <v>-1.5376524059016572E-2</v>
      </c>
      <c r="AQ9" s="217">
        <f t="shared" si="3"/>
        <v>-1.5616653913635981E-2</v>
      </c>
      <c r="AR9" s="217">
        <f t="shared" si="3"/>
        <v>-1.5864402801737176E-2</v>
      </c>
      <c r="AS9" s="217">
        <f t="shared" si="3"/>
        <v>-1.6120139182960846E-2</v>
      </c>
      <c r="AT9" s="217">
        <f t="shared" si="3"/>
        <v>-1.6384255664679603E-2</v>
      </c>
      <c r="AU9" s="217">
        <f t="shared" si="3"/>
        <v>-1.6657171013210292E-2</v>
      </c>
      <c r="AV9" s="217">
        <f t="shared" si="3"/>
        <v>-1.6939332369341309E-2</v>
      </c>
      <c r="AW9" s="171"/>
    </row>
    <row r="10" spans="1:49" ht="13.5" customHeight="1">
      <c r="A10" s="227" t="s">
        <v>545</v>
      </c>
      <c r="B10" s="228">
        <v>1.871</v>
      </c>
      <c r="C10" s="228">
        <v>0.52</v>
      </c>
      <c r="D10" s="229">
        <v>0.35899999999999999</v>
      </c>
      <c r="E10" s="229">
        <v>0.29199999999999998</v>
      </c>
      <c r="F10" s="229">
        <v>0.245</v>
      </c>
      <c r="G10" s="229">
        <v>0.126</v>
      </c>
      <c r="H10" s="45">
        <v>0.6</v>
      </c>
      <c r="I10" s="45">
        <v>0.15</v>
      </c>
      <c r="J10" s="41"/>
      <c r="K10" s="230">
        <v>-6.87</v>
      </c>
      <c r="L10" s="230">
        <v>-6.23</v>
      </c>
      <c r="N10" s="42"/>
      <c r="O10" s="220"/>
      <c r="P10" s="220"/>
      <c r="Q10" s="151"/>
      <c r="R10" s="151"/>
      <c r="S10" s="151"/>
      <c r="T10" s="151"/>
      <c r="U10" s="151"/>
      <c r="V10" s="151"/>
      <c r="W10" s="151"/>
      <c r="X10" s="151"/>
      <c r="Y10" s="151"/>
      <c r="Z10" s="151"/>
      <c r="AA10" s="151"/>
      <c r="AB10" s="151"/>
      <c r="AC10" s="151"/>
      <c r="AD10" s="151"/>
      <c r="AE10" s="151"/>
      <c r="AF10" s="151"/>
      <c r="AG10" s="151"/>
      <c r="AH10" s="151"/>
      <c r="AI10" s="151"/>
      <c r="AJ10" s="151"/>
      <c r="AK10" s="151"/>
      <c r="AL10" s="151"/>
      <c r="AM10" s="151"/>
      <c r="AN10" s="151"/>
      <c r="AO10" s="151"/>
      <c r="AP10" s="151"/>
      <c r="AQ10" s="151"/>
      <c r="AR10" s="151"/>
      <c r="AS10" s="151"/>
      <c r="AT10" s="151"/>
      <c r="AU10" s="151"/>
      <c r="AV10" s="151"/>
      <c r="AW10" s="171"/>
    </row>
    <row r="11" spans="1:49" ht="13.5" customHeight="1">
      <c r="A11" s="227" t="s">
        <v>546</v>
      </c>
      <c r="B11" s="228">
        <v>1.2250000000000001</v>
      </c>
      <c r="C11" s="228">
        <v>4.4829999999999997</v>
      </c>
      <c r="D11" s="229">
        <v>5.4269999999999996</v>
      </c>
      <c r="E11" s="229">
        <v>5.8369999999999997</v>
      </c>
      <c r="F11" s="229">
        <v>6.12</v>
      </c>
      <c r="G11" s="229">
        <v>5.9889999999999999</v>
      </c>
      <c r="H11" s="45">
        <v>5.17</v>
      </c>
      <c r="I11" s="45">
        <v>7.1</v>
      </c>
      <c r="J11" s="41"/>
      <c r="K11" s="230">
        <v>7.48</v>
      </c>
      <c r="L11" s="230">
        <v>1.33</v>
      </c>
      <c r="N11" s="42"/>
      <c r="O11" s="220"/>
      <c r="P11" s="220"/>
      <c r="Q11" s="151"/>
      <c r="R11" s="151"/>
      <c r="S11" s="151"/>
      <c r="T11" s="151"/>
      <c r="U11" s="151"/>
      <c r="V11" s="151"/>
      <c r="W11" s="151"/>
      <c r="X11" s="151"/>
      <c r="Y11" s="151"/>
      <c r="Z11" s="151"/>
      <c r="AA11" s="151"/>
      <c r="AB11" s="151"/>
      <c r="AC11" s="151"/>
      <c r="AD11" s="151"/>
      <c r="AE11" s="151"/>
      <c r="AF11" s="151"/>
      <c r="AG11" s="151"/>
      <c r="AH11" s="151"/>
      <c r="AI11" s="151"/>
      <c r="AJ11" s="151"/>
      <c r="AK11" s="151"/>
      <c r="AL11" s="151"/>
      <c r="AM11" s="151"/>
      <c r="AN11" s="151"/>
      <c r="AO11" s="151"/>
      <c r="AP11" s="151"/>
      <c r="AQ11" s="151"/>
      <c r="AR11" s="151"/>
      <c r="AS11" s="151"/>
      <c r="AT11" s="151"/>
      <c r="AU11" s="151"/>
      <c r="AV11" s="151"/>
      <c r="AW11" s="171"/>
    </row>
    <row r="12" spans="1:49" ht="13.5" customHeight="1">
      <c r="A12" s="227" t="s">
        <v>547</v>
      </c>
      <c r="B12" s="228">
        <v>27.015000000000001</v>
      </c>
      <c r="C12" s="228">
        <v>57.518999999999998</v>
      </c>
      <c r="D12" s="229">
        <v>59.78</v>
      </c>
      <c r="E12" s="229">
        <v>60.097999999999999</v>
      </c>
      <c r="F12" s="229">
        <v>58.343000000000004</v>
      </c>
      <c r="G12" s="229">
        <v>49.865000000000002</v>
      </c>
      <c r="H12" s="45">
        <v>66.38</v>
      </c>
      <c r="I12" s="45">
        <v>59.08</v>
      </c>
      <c r="J12" s="41"/>
      <c r="K12" s="230">
        <v>4.29</v>
      </c>
      <c r="L12" s="230">
        <v>-0.65</v>
      </c>
      <c r="M12" s="55"/>
      <c r="N12" s="218"/>
      <c r="O12" s="220"/>
      <c r="P12" s="220"/>
      <c r="Q12" s="151"/>
      <c r="R12" s="151"/>
      <c r="S12" s="151"/>
      <c r="T12" s="151"/>
      <c r="U12" s="151"/>
      <c r="V12" s="151"/>
      <c r="W12" s="219"/>
      <c r="X12" s="151"/>
      <c r="Y12" s="151"/>
      <c r="Z12" s="151"/>
      <c r="AA12" s="151"/>
      <c r="AB12" s="219"/>
      <c r="AC12" s="151"/>
      <c r="AD12" s="151"/>
      <c r="AE12" s="151"/>
      <c r="AF12" s="151"/>
      <c r="AG12" s="219"/>
      <c r="AH12" s="151"/>
      <c r="AI12" s="151"/>
      <c r="AJ12" s="151"/>
      <c r="AK12" s="151"/>
      <c r="AL12" s="219"/>
      <c r="AM12" s="151"/>
      <c r="AN12" s="151"/>
      <c r="AO12" s="151"/>
      <c r="AP12" s="151"/>
      <c r="AQ12" s="151"/>
      <c r="AR12" s="151"/>
      <c r="AS12" s="151"/>
      <c r="AT12" s="151"/>
      <c r="AU12" s="151"/>
      <c r="AV12" s="151"/>
      <c r="AW12" s="171"/>
    </row>
    <row r="13" spans="1:49" ht="13.5" customHeight="1">
      <c r="A13" s="227" t="s">
        <v>548</v>
      </c>
      <c r="B13" s="228">
        <v>12.814</v>
      </c>
      <c r="C13" s="228">
        <v>24.129000000000001</v>
      </c>
      <c r="D13" s="229">
        <v>28.402999999999999</v>
      </c>
      <c r="E13" s="229">
        <v>29.582000000000001</v>
      </c>
      <c r="F13" s="229">
        <v>29.373000000000001</v>
      </c>
      <c r="G13" s="229">
        <v>28.417000000000002</v>
      </c>
      <c r="H13" s="45">
        <v>27.85</v>
      </c>
      <c r="I13" s="45">
        <v>33.67</v>
      </c>
      <c r="J13" s="41"/>
      <c r="K13" s="230">
        <v>3.58</v>
      </c>
      <c r="L13" s="230">
        <v>0.75</v>
      </c>
      <c r="N13" s="37"/>
      <c r="O13" s="220"/>
      <c r="P13" s="220"/>
      <c r="Q13" s="151"/>
      <c r="R13" s="151"/>
      <c r="S13" s="151"/>
      <c r="T13" s="151"/>
      <c r="U13" s="151"/>
      <c r="V13" s="151"/>
      <c r="W13" s="151"/>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51"/>
      <c r="AT13" s="151"/>
      <c r="AU13" s="151"/>
      <c r="AV13" s="151"/>
      <c r="AW13" s="174"/>
    </row>
    <row r="14" spans="1:49" ht="3" customHeight="1">
      <c r="A14" s="50"/>
      <c r="B14" s="51"/>
      <c r="C14" s="51"/>
      <c r="D14" s="52"/>
      <c r="E14" s="52"/>
      <c r="F14" s="52"/>
      <c r="G14" s="52"/>
      <c r="H14" s="52"/>
      <c r="I14" s="52"/>
      <c r="J14" s="54"/>
      <c r="K14" s="54"/>
      <c r="L14" s="54"/>
      <c r="N14" s="42"/>
      <c r="O14" s="220"/>
      <c r="P14" s="220"/>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71"/>
    </row>
    <row r="15" spans="1:49" ht="13.5" customHeight="1">
      <c r="A15" s="231" t="s">
        <v>549</v>
      </c>
      <c r="B15" s="228"/>
      <c r="C15" s="228"/>
      <c r="D15" s="229"/>
      <c r="E15" s="229"/>
      <c r="F15" s="229"/>
      <c r="G15" s="229"/>
      <c r="H15" s="45"/>
      <c r="I15" s="45"/>
      <c r="J15" s="41"/>
      <c r="K15" s="230"/>
      <c r="L15" s="230"/>
      <c r="N15" s="42"/>
      <c r="O15" s="220"/>
      <c r="P15" s="220"/>
      <c r="Q15" s="151"/>
      <c r="R15" s="151"/>
      <c r="S15" s="151"/>
      <c r="T15" s="151"/>
      <c r="U15" s="151"/>
      <c r="V15" s="151"/>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51"/>
      <c r="AT15" s="151"/>
      <c r="AU15" s="151"/>
      <c r="AV15" s="151"/>
      <c r="AW15" s="171"/>
    </row>
    <row r="16" spans="1:49" ht="13.5" customHeight="1">
      <c r="A16" s="227" t="s">
        <v>534</v>
      </c>
      <c r="B16" s="228">
        <v>23.263999999999999</v>
      </c>
      <c r="C16" s="228">
        <v>54.226999999999997</v>
      </c>
      <c r="D16" s="229">
        <v>55.921999999999997</v>
      </c>
      <c r="E16" s="229">
        <v>56.100999999999999</v>
      </c>
      <c r="F16" s="229">
        <v>54.287999999999997</v>
      </c>
      <c r="G16" s="229">
        <v>45.389000000000003</v>
      </c>
      <c r="H16" s="45">
        <v>62.58</v>
      </c>
      <c r="I16" s="45">
        <v>53.78</v>
      </c>
      <c r="J16" s="41"/>
      <c r="K16" s="230">
        <v>4.8099999999999996</v>
      </c>
      <c r="L16" s="230">
        <v>-0.81</v>
      </c>
      <c r="N16" s="42"/>
      <c r="O16" s="220"/>
      <c r="P16" s="220"/>
      <c r="Q16" s="151"/>
      <c r="R16" s="151"/>
      <c r="S16" s="151"/>
      <c r="T16" s="151"/>
      <c r="U16" s="151"/>
      <c r="V16" s="151"/>
      <c r="W16" s="151"/>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51"/>
      <c r="AT16" s="151"/>
      <c r="AU16" s="151"/>
      <c r="AV16" s="151"/>
      <c r="AW16" s="171"/>
    </row>
    <row r="17" spans="1:49" ht="13.5" customHeight="1">
      <c r="A17" s="227" t="s">
        <v>550</v>
      </c>
      <c r="B17" s="228">
        <v>12.814</v>
      </c>
      <c r="C17" s="228">
        <v>24.129000000000001</v>
      </c>
      <c r="D17" s="229">
        <v>28.402999999999999</v>
      </c>
      <c r="E17" s="229">
        <v>29.582000000000001</v>
      </c>
      <c r="F17" s="229">
        <v>29.373000000000001</v>
      </c>
      <c r="G17" s="229">
        <v>28.417000000000002</v>
      </c>
      <c r="H17" s="45">
        <v>27.85</v>
      </c>
      <c r="I17" s="45">
        <v>33.67</v>
      </c>
      <c r="J17" s="41"/>
      <c r="K17" s="230">
        <v>3.58</v>
      </c>
      <c r="L17" s="230">
        <v>0.75</v>
      </c>
      <c r="N17" s="42"/>
      <c r="O17" s="220"/>
      <c r="P17" s="220"/>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71"/>
    </row>
    <row r="18" spans="1:49" ht="13.5" customHeight="1">
      <c r="A18" s="227" t="s">
        <v>551</v>
      </c>
      <c r="B18" s="228">
        <v>3.5030000000000001</v>
      </c>
      <c r="C18" s="228">
        <v>2.1960000000000002</v>
      </c>
      <c r="D18" s="229">
        <v>2.1640000000000001</v>
      </c>
      <c r="E18" s="229">
        <v>2.081</v>
      </c>
      <c r="F18" s="229">
        <v>1.9930000000000001</v>
      </c>
      <c r="G18" s="229">
        <v>1.92</v>
      </c>
      <c r="H18" s="45">
        <v>2.5299999999999998</v>
      </c>
      <c r="I18" s="45">
        <v>2.2799999999999998</v>
      </c>
      <c r="J18" s="41"/>
      <c r="K18" s="230">
        <v>-2.56</v>
      </c>
      <c r="L18" s="230">
        <v>-0.61</v>
      </c>
      <c r="N18" s="42"/>
      <c r="O18" s="220"/>
      <c r="P18" s="220"/>
      <c r="Q18" s="151"/>
      <c r="R18" s="151"/>
      <c r="S18" s="151"/>
      <c r="T18" s="151"/>
      <c r="U18" s="151"/>
      <c r="V18" s="151"/>
      <c r="W18" s="151"/>
      <c r="X18" s="151"/>
      <c r="Y18" s="151"/>
      <c r="Z18" s="151"/>
      <c r="AA18" s="151"/>
      <c r="AB18" s="151"/>
      <c r="AC18" s="151"/>
      <c r="AD18" s="151"/>
      <c r="AE18" s="151"/>
      <c r="AF18" s="151"/>
      <c r="AG18" s="151"/>
      <c r="AH18" s="151"/>
      <c r="AI18" s="151"/>
      <c r="AJ18" s="151"/>
      <c r="AK18" s="151"/>
      <c r="AL18" s="151"/>
      <c r="AM18" s="151"/>
      <c r="AN18" s="151"/>
      <c r="AO18" s="151"/>
      <c r="AP18" s="151"/>
      <c r="AQ18" s="151"/>
      <c r="AR18" s="151"/>
      <c r="AS18" s="151"/>
      <c r="AT18" s="151"/>
      <c r="AU18" s="151"/>
      <c r="AV18" s="151"/>
      <c r="AW18" s="171"/>
    </row>
    <row r="19" spans="1:49" ht="13.5" customHeight="1">
      <c r="A19" s="227" t="s">
        <v>552</v>
      </c>
      <c r="B19" s="228">
        <v>2.8079999999999998</v>
      </c>
      <c r="C19" s="228">
        <v>5.649</v>
      </c>
      <c r="D19" s="229">
        <v>7.1790000000000003</v>
      </c>
      <c r="E19" s="229">
        <v>7.8140000000000001</v>
      </c>
      <c r="F19" s="229">
        <v>8.2460000000000004</v>
      </c>
      <c r="G19" s="229">
        <v>8.52</v>
      </c>
      <c r="H19" s="45">
        <v>6.52</v>
      </c>
      <c r="I19" s="45">
        <v>10.1</v>
      </c>
      <c r="J19" s="41"/>
      <c r="K19" s="230">
        <v>3.96</v>
      </c>
      <c r="L19" s="230">
        <v>1.89</v>
      </c>
      <c r="M19" s="55"/>
      <c r="N19" s="42"/>
      <c r="O19" s="220"/>
      <c r="P19" s="220"/>
      <c r="Q19" s="151"/>
      <c r="R19" s="151"/>
      <c r="S19" s="151"/>
      <c r="T19" s="151"/>
      <c r="U19" s="151"/>
      <c r="V19" s="151"/>
      <c r="W19" s="151"/>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51"/>
      <c r="AT19" s="151"/>
      <c r="AU19" s="151"/>
      <c r="AV19" s="151"/>
      <c r="AW19" s="171"/>
    </row>
    <row r="20" spans="1:49" ht="13.5" customHeight="1" thickBot="1">
      <c r="A20" s="227" t="s">
        <v>553</v>
      </c>
      <c r="B20" s="228">
        <v>0.53600000000000003</v>
      </c>
      <c r="C20" s="228">
        <v>0.318</v>
      </c>
      <c r="D20" s="229">
        <v>0.18</v>
      </c>
      <c r="E20" s="229">
        <v>0.114</v>
      </c>
      <c r="F20" s="229">
        <v>7.0000000000000007E-2</v>
      </c>
      <c r="G20" s="229">
        <v>4.2999999999999997E-2</v>
      </c>
      <c r="H20" s="45">
        <v>0.37</v>
      </c>
      <c r="I20" s="45">
        <v>0.05</v>
      </c>
      <c r="J20" s="41"/>
      <c r="K20" s="230">
        <v>-2.86</v>
      </c>
      <c r="L20" s="230">
        <v>-8.7200000000000006</v>
      </c>
    </row>
    <row r="21" spans="1:49" ht="11.25" customHeight="1">
      <c r="A21" s="465"/>
      <c r="B21" s="466"/>
      <c r="C21" s="466"/>
      <c r="D21" s="466"/>
      <c r="E21" s="466"/>
      <c r="F21" s="466"/>
      <c r="G21" s="466"/>
      <c r="H21" s="466"/>
      <c r="I21" s="466"/>
      <c r="J21" s="466"/>
      <c r="K21" s="466"/>
      <c r="L21" s="466"/>
      <c r="N21" s="31" t="s">
        <v>441</v>
      </c>
      <c r="O21" s="146"/>
      <c r="P21" s="146"/>
      <c r="Q21" s="146"/>
      <c r="R21" s="146"/>
      <c r="S21" s="146"/>
      <c r="T21" s="146"/>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row>
    <row r="22" spans="1:49">
      <c r="H22" s="212"/>
      <c r="I22" s="212"/>
      <c r="J22" s="213"/>
      <c r="K22" s="212"/>
      <c r="L22" s="212"/>
      <c r="N22" s="31"/>
      <c r="O22" s="144">
        <v>2000</v>
      </c>
      <c r="P22" s="144">
        <v>2018</v>
      </c>
      <c r="Q22" s="156">
        <v>2025</v>
      </c>
      <c r="R22" s="156">
        <v>2030</v>
      </c>
      <c r="S22" s="156">
        <v>2035</v>
      </c>
      <c r="T22" s="156">
        <v>2040</v>
      </c>
      <c r="U22" s="30"/>
      <c r="V22" s="30"/>
      <c r="W22" s="30"/>
      <c r="X22" s="30"/>
      <c r="Y22" s="30"/>
      <c r="Z22" s="170"/>
      <c r="AA22" s="30"/>
      <c r="AB22" s="30"/>
      <c r="AC22" s="30"/>
      <c r="AD22" s="30"/>
      <c r="AE22" s="30"/>
      <c r="AF22" s="30"/>
      <c r="AG22" s="30"/>
      <c r="AH22" s="30"/>
      <c r="AI22" s="30"/>
      <c r="AJ22" s="30"/>
      <c r="AK22" s="30"/>
      <c r="AL22" s="30"/>
      <c r="AM22" s="30"/>
      <c r="AN22" s="30"/>
      <c r="AO22" s="30"/>
      <c r="AP22" s="30"/>
      <c r="AQ22" s="30"/>
      <c r="AR22" s="30"/>
      <c r="AS22" s="30"/>
      <c r="AT22" s="172"/>
      <c r="AU22" s="30"/>
      <c r="AV22" s="30"/>
    </row>
    <row r="23" spans="1:49" ht="15.75" thickBot="1">
      <c r="A23" s="261" t="s">
        <v>606</v>
      </c>
      <c r="B23" s="356"/>
      <c r="H23" s="212"/>
      <c r="I23" s="212"/>
      <c r="J23" s="213"/>
      <c r="K23" s="212"/>
      <c r="L23" s="212"/>
      <c r="N23" s="37" t="s">
        <v>529</v>
      </c>
      <c r="O23" s="147">
        <f>O5</f>
        <v>1702262487206750</v>
      </c>
      <c r="P23" s="147">
        <f>P5</f>
        <v>3436289965729810</v>
      </c>
      <c r="Q23" s="148">
        <f>W5</f>
        <v>3726537121090700</v>
      </c>
      <c r="R23" s="148">
        <f>AB5</f>
        <v>3799465734112790</v>
      </c>
      <c r="S23" s="148">
        <f>AG5</f>
        <v>3730978667941419.5</v>
      </c>
      <c r="T23" s="148">
        <f>AL5</f>
        <v>3346903835359070</v>
      </c>
      <c r="U23" s="30"/>
      <c r="V23" s="30"/>
      <c r="W23" s="30"/>
      <c r="X23" s="30"/>
      <c r="Y23" s="30"/>
      <c r="Z23" s="170"/>
      <c r="AA23" s="30"/>
      <c r="AB23" s="30"/>
      <c r="AC23" s="30"/>
      <c r="AD23" s="30"/>
      <c r="AE23" s="30"/>
      <c r="AF23" s="30"/>
      <c r="AG23" s="30"/>
      <c r="AH23" s="30"/>
      <c r="AI23" s="30"/>
      <c r="AJ23" s="30"/>
      <c r="AK23" s="30"/>
      <c r="AL23" s="30"/>
      <c r="AM23" s="30"/>
      <c r="AN23" s="30"/>
      <c r="AO23" s="30"/>
      <c r="AP23" s="30"/>
      <c r="AQ23" s="30"/>
      <c r="AR23" s="30"/>
      <c r="AS23" s="30"/>
      <c r="AT23" s="173"/>
      <c r="AU23" s="165"/>
      <c r="AV23" s="165"/>
      <c r="AW23" s="171"/>
    </row>
    <row r="24" spans="1:49" ht="15.75" thickBot="1">
      <c r="A24" s="393">
        <f>About!C72</f>
        <v>39656668310000</v>
      </c>
      <c r="B24" s="259" t="s">
        <v>29</v>
      </c>
      <c r="H24" s="212"/>
      <c r="I24" s="212"/>
      <c r="J24" s="213"/>
      <c r="K24" s="212"/>
      <c r="L24" s="212"/>
      <c r="N24" s="42" t="s">
        <v>530</v>
      </c>
      <c r="O24" s="147">
        <f t="shared" ref="O24:P24" si="4">O6</f>
        <v>922572731563840</v>
      </c>
      <c r="P24" s="147">
        <f t="shared" si="4"/>
        <v>2150462152446369.8</v>
      </c>
      <c r="Q24" s="148">
        <f t="shared" ref="Q24:Q25" si="5">W6</f>
        <v>2217680205231820</v>
      </c>
      <c r="R24" s="148">
        <f t="shared" ref="R24:R25" si="6">AB6</f>
        <v>2224778748859310</v>
      </c>
      <c r="S24" s="148">
        <f t="shared" ref="S24:S25" si="7">AG6</f>
        <v>2152881209213279.8</v>
      </c>
      <c r="T24" s="148">
        <f t="shared" ref="T24:T25" si="8">AL6</f>
        <v>1799976517922590</v>
      </c>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row>
    <row r="25" spans="1:49">
      <c r="H25" s="212"/>
      <c r="I25" s="212"/>
      <c r="J25" s="213"/>
      <c r="K25" s="212"/>
      <c r="L25" s="212"/>
      <c r="N25" s="42" t="s">
        <v>531</v>
      </c>
      <c r="O25" s="147">
        <f t="shared" ref="O25:P25" si="9">O7</f>
        <v>779689755642910</v>
      </c>
      <c r="P25" s="147">
        <f t="shared" si="9"/>
        <v>1285827813283440</v>
      </c>
      <c r="Q25" s="148">
        <f t="shared" si="5"/>
        <v>1508856915858880</v>
      </c>
      <c r="R25" s="148">
        <f t="shared" si="6"/>
        <v>1574686985253480</v>
      </c>
      <c r="S25" s="148">
        <f t="shared" si="7"/>
        <v>1578057802059830</v>
      </c>
      <c r="T25" s="148">
        <f t="shared" si="8"/>
        <v>1546927317436480</v>
      </c>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row>
    <row r="26" spans="1:49">
      <c r="H26" s="212"/>
      <c r="I26" s="212"/>
      <c r="J26" s="213"/>
      <c r="K26" s="212"/>
      <c r="L26" s="212"/>
    </row>
    <row r="27" spans="1:49">
      <c r="H27" s="212"/>
      <c r="I27" s="212"/>
      <c r="J27" s="213"/>
      <c r="K27" s="212"/>
      <c r="L27" s="212"/>
    </row>
    <row r="28" spans="1:49">
      <c r="H28" s="212"/>
      <c r="I28" s="212"/>
      <c r="J28" s="213"/>
      <c r="K28" s="212"/>
      <c r="L28" s="212"/>
    </row>
    <row r="29" spans="1:49">
      <c r="H29" s="212"/>
      <c r="I29" s="212"/>
      <c r="J29" s="213"/>
      <c r="K29" s="212"/>
      <c r="L29" s="212"/>
    </row>
    <row r="30" spans="1:49">
      <c r="H30" s="214"/>
      <c r="I30" s="214"/>
      <c r="J30" s="215"/>
      <c r="K30" s="214"/>
      <c r="L30" s="214"/>
    </row>
    <row r="31" spans="1:49">
      <c r="H31" s="214"/>
      <c r="I31" s="214"/>
      <c r="J31" s="215"/>
      <c r="K31" s="214"/>
      <c r="L31" s="214"/>
    </row>
    <row r="32" spans="1:49">
      <c r="H32" s="214"/>
      <c r="I32" s="214"/>
      <c r="J32" s="215"/>
      <c r="K32" s="214"/>
      <c r="L32" s="214"/>
    </row>
    <row r="33" spans="8:12">
      <c r="H33" s="214"/>
      <c r="I33" s="214"/>
      <c r="J33" s="215"/>
      <c r="K33" s="214"/>
      <c r="L33" s="214"/>
    </row>
    <row r="34" spans="8:12">
      <c r="H34" s="214"/>
      <c r="I34" s="214"/>
      <c r="J34" s="215"/>
      <c r="K34" s="214"/>
      <c r="L34" s="214"/>
    </row>
    <row r="35" spans="8:12">
      <c r="H35" s="214"/>
      <c r="I35" s="214"/>
      <c r="J35" s="215"/>
      <c r="K35" s="214"/>
      <c r="L35" s="214"/>
    </row>
    <row r="36" spans="8:12">
      <c r="H36" s="214"/>
      <c r="I36" s="214"/>
      <c r="J36" s="215"/>
      <c r="K36" s="214"/>
      <c r="L36" s="214"/>
    </row>
    <row r="37" spans="8:12">
      <c r="H37" s="214"/>
      <c r="I37" s="214"/>
      <c r="J37" s="215"/>
      <c r="K37" s="214"/>
      <c r="L37" s="214"/>
    </row>
    <row r="38" spans="8:12">
      <c r="H38" s="214"/>
      <c r="I38" s="214"/>
      <c r="J38" s="215"/>
      <c r="K38" s="214"/>
      <c r="L38" s="214"/>
    </row>
    <row r="39" spans="8:12">
      <c r="H39" s="214"/>
      <c r="I39" s="214"/>
      <c r="J39" s="215"/>
      <c r="K39" s="214"/>
      <c r="L39" s="214"/>
    </row>
    <row r="40" spans="8:12">
      <c r="H40" s="214"/>
      <c r="I40" s="214"/>
      <c r="J40" s="215"/>
      <c r="K40" s="214"/>
      <c r="L40" s="214"/>
    </row>
    <row r="41" spans="8:12">
      <c r="H41" s="214"/>
      <c r="I41" s="214"/>
      <c r="J41" s="215"/>
      <c r="K41" s="214"/>
      <c r="L41" s="214"/>
    </row>
    <row r="42" spans="8:12">
      <c r="H42" s="214"/>
      <c r="I42" s="214"/>
      <c r="J42" s="215"/>
      <c r="K42" s="214"/>
      <c r="L42" s="214"/>
    </row>
    <row r="43" spans="8:12">
      <c r="H43" s="214"/>
      <c r="I43" s="214"/>
      <c r="J43" s="215"/>
      <c r="K43" s="214"/>
      <c r="L43" s="214"/>
    </row>
    <row r="44" spans="8:12">
      <c r="H44" s="214"/>
      <c r="I44" s="214"/>
      <c r="J44" s="215"/>
      <c r="K44" s="214"/>
      <c r="L44" s="214"/>
    </row>
    <row r="45" spans="8:12">
      <c r="H45" s="214"/>
      <c r="I45" s="214"/>
      <c r="J45" s="215"/>
      <c r="K45" s="214"/>
      <c r="L45" s="214"/>
    </row>
    <row r="46" spans="8:12">
      <c r="H46" s="214"/>
      <c r="I46" s="214"/>
      <c r="J46" s="215"/>
      <c r="K46" s="214"/>
      <c r="L46" s="214"/>
    </row>
    <row r="47" spans="8:12">
      <c r="H47" s="214"/>
      <c r="I47" s="214"/>
      <c r="J47" s="215"/>
      <c r="K47" s="214"/>
      <c r="L47" s="214"/>
    </row>
    <row r="48" spans="8:12">
      <c r="H48" s="214"/>
      <c r="I48" s="214"/>
      <c r="J48" s="215"/>
      <c r="K48" s="214"/>
      <c r="L48" s="214"/>
    </row>
    <row r="49" spans="8:12">
      <c r="H49" s="214"/>
      <c r="I49" s="214"/>
      <c r="J49" s="215"/>
      <c r="K49" s="214"/>
      <c r="L49" s="214"/>
    </row>
    <row r="50" spans="8:12">
      <c r="H50" s="214"/>
      <c r="I50" s="214"/>
      <c r="J50" s="215"/>
      <c r="K50" s="214"/>
      <c r="L50" s="214"/>
    </row>
    <row r="51" spans="8:12">
      <c r="H51" s="214"/>
      <c r="I51" s="214"/>
      <c r="J51" s="215"/>
      <c r="K51" s="214"/>
      <c r="L51" s="214"/>
    </row>
    <row r="52" spans="8:12">
      <c r="H52" s="214"/>
      <c r="I52" s="214"/>
      <c r="J52" s="215"/>
      <c r="K52" s="214"/>
      <c r="L52" s="214"/>
    </row>
    <row r="53" spans="8:12">
      <c r="H53" s="214"/>
      <c r="I53" s="214"/>
      <c r="J53" s="215"/>
      <c r="K53" s="214"/>
      <c r="L53" s="214"/>
    </row>
    <row r="54" spans="8:12">
      <c r="H54" s="214"/>
      <c r="I54" s="214"/>
      <c r="J54" s="215"/>
      <c r="K54" s="214"/>
      <c r="L54" s="214"/>
    </row>
    <row r="55" spans="8:12">
      <c r="H55" s="214"/>
      <c r="I55" s="214"/>
      <c r="J55" s="215"/>
      <c r="K55" s="214"/>
      <c r="L55" s="214"/>
    </row>
    <row r="56" spans="8:12">
      <c r="H56" s="214"/>
      <c r="I56" s="214"/>
      <c r="J56" s="215"/>
      <c r="K56" s="214"/>
      <c r="L56" s="214"/>
    </row>
    <row r="57" spans="8:12">
      <c r="H57" s="214"/>
      <c r="I57" s="214"/>
      <c r="J57" s="215"/>
      <c r="K57" s="214"/>
      <c r="L57" s="214"/>
    </row>
    <row r="58" spans="8:12">
      <c r="H58" s="214"/>
      <c r="I58" s="214"/>
      <c r="J58" s="215"/>
      <c r="K58" s="214"/>
      <c r="L58" s="214"/>
    </row>
    <row r="59" spans="8:12">
      <c r="H59" s="214"/>
      <c r="I59" s="214"/>
      <c r="J59" s="215"/>
      <c r="K59" s="214"/>
      <c r="L59" s="214"/>
    </row>
    <row r="60" spans="8:12">
      <c r="H60" s="214"/>
      <c r="I60" s="214"/>
      <c r="J60" s="215"/>
      <c r="K60" s="214"/>
      <c r="L60" s="214"/>
    </row>
    <row r="61" spans="8:12">
      <c r="H61" s="214"/>
      <c r="I61" s="214"/>
      <c r="J61" s="215"/>
      <c r="K61" s="214"/>
      <c r="L61" s="214"/>
    </row>
    <row r="62" spans="8:12">
      <c r="H62" s="214"/>
      <c r="I62" s="214"/>
      <c r="J62" s="215"/>
      <c r="K62" s="214"/>
      <c r="L62" s="214"/>
    </row>
    <row r="63" spans="8:12">
      <c r="H63" s="214"/>
      <c r="I63" s="214"/>
      <c r="J63" s="215"/>
      <c r="K63" s="214"/>
      <c r="L63" s="214"/>
    </row>
    <row r="64" spans="8:12">
      <c r="H64" s="214"/>
      <c r="I64" s="214"/>
      <c r="J64" s="215"/>
      <c r="K64" s="214"/>
      <c r="L64" s="214"/>
    </row>
    <row r="65" spans="8:12">
      <c r="H65" s="214"/>
      <c r="I65" s="214"/>
      <c r="J65" s="215"/>
      <c r="K65" s="214"/>
      <c r="L65" s="214"/>
    </row>
    <row r="66" spans="8:12">
      <c r="H66" s="214"/>
      <c r="I66" s="214"/>
      <c r="J66" s="215"/>
      <c r="K66" s="214"/>
      <c r="L66" s="214"/>
    </row>
    <row r="67" spans="8:12">
      <c r="H67" s="214"/>
      <c r="I67" s="214"/>
      <c r="J67" s="215"/>
      <c r="K67" s="214"/>
      <c r="L67" s="214"/>
    </row>
    <row r="68" spans="8:12">
      <c r="H68" s="214"/>
      <c r="I68" s="214"/>
      <c r="J68" s="215"/>
      <c r="K68" s="214"/>
      <c r="L68" s="214"/>
    </row>
    <row r="69" spans="8:12">
      <c r="H69" s="214"/>
      <c r="I69" s="214"/>
      <c r="J69" s="215"/>
      <c r="K69" s="214"/>
      <c r="L69" s="214"/>
    </row>
    <row r="70" spans="8:12">
      <c r="H70" s="214"/>
      <c r="I70" s="214"/>
      <c r="J70" s="215"/>
      <c r="K70" s="214"/>
      <c r="L70" s="214"/>
    </row>
    <row r="71" spans="8:12">
      <c r="H71" s="214"/>
      <c r="I71" s="214"/>
      <c r="J71" s="215"/>
      <c r="K71" s="214"/>
      <c r="L71" s="214"/>
    </row>
    <row r="72" spans="8:12">
      <c r="H72" s="214"/>
      <c r="I72" s="214"/>
      <c r="J72" s="215"/>
      <c r="K72" s="214"/>
      <c r="L72" s="214"/>
    </row>
    <row r="73" spans="8:12">
      <c r="H73" s="214"/>
      <c r="I73" s="214"/>
      <c r="J73" s="215"/>
      <c r="K73" s="214"/>
      <c r="L73" s="214"/>
    </row>
    <row r="74" spans="8:12">
      <c r="H74" s="214"/>
      <c r="I74" s="214"/>
      <c r="J74" s="215"/>
      <c r="K74" s="214"/>
      <c r="L74" s="214"/>
    </row>
    <row r="75" spans="8:12">
      <c r="H75" s="214"/>
      <c r="I75" s="214"/>
      <c r="J75" s="215"/>
      <c r="K75" s="214"/>
      <c r="L75" s="214"/>
    </row>
    <row r="76" spans="8:12">
      <c r="H76" s="214"/>
      <c r="I76" s="214"/>
      <c r="J76" s="215"/>
      <c r="K76" s="214"/>
      <c r="L76" s="214"/>
    </row>
    <row r="77" spans="8:12">
      <c r="H77" s="214"/>
      <c r="I77" s="214"/>
      <c r="J77" s="215"/>
      <c r="K77" s="214"/>
      <c r="L77" s="214"/>
    </row>
    <row r="78" spans="8:12">
      <c r="H78" s="214"/>
      <c r="I78" s="214"/>
      <c r="J78" s="215"/>
      <c r="K78" s="214"/>
      <c r="L78" s="214"/>
    </row>
    <row r="79" spans="8:12">
      <c r="H79" s="214"/>
      <c r="I79" s="214"/>
      <c r="J79" s="215"/>
      <c r="K79" s="214"/>
      <c r="L79" s="214"/>
    </row>
    <row r="80" spans="8:12">
      <c r="H80" s="214"/>
      <c r="I80" s="214"/>
      <c r="J80" s="215"/>
      <c r="K80" s="214"/>
      <c r="L80" s="214"/>
    </row>
    <row r="81" spans="8:12">
      <c r="H81" s="214"/>
      <c r="I81" s="214"/>
      <c r="J81" s="215"/>
      <c r="K81" s="214"/>
      <c r="L81" s="214"/>
    </row>
    <row r="82" spans="8:12">
      <c r="H82" s="214"/>
      <c r="I82" s="214"/>
      <c r="J82" s="215"/>
      <c r="K82" s="214"/>
      <c r="L82" s="214"/>
    </row>
    <row r="83" spans="8:12">
      <c r="H83" s="214"/>
      <c r="I83" s="214"/>
      <c r="J83" s="215"/>
      <c r="K83" s="214"/>
      <c r="L83" s="214"/>
    </row>
    <row r="84" spans="8:12">
      <c r="H84" s="214"/>
      <c r="I84" s="214"/>
      <c r="J84" s="215"/>
      <c r="K84" s="214"/>
      <c r="L84" s="214"/>
    </row>
    <row r="85" spans="8:12">
      <c r="H85" s="214"/>
      <c r="I85" s="214"/>
      <c r="J85" s="215"/>
      <c r="K85" s="214"/>
      <c r="L85" s="214"/>
    </row>
    <row r="86" spans="8:12">
      <c r="H86" s="214"/>
      <c r="I86" s="214"/>
      <c r="J86" s="215"/>
      <c r="K86" s="214"/>
      <c r="L86" s="214"/>
    </row>
    <row r="87" spans="8:12">
      <c r="H87" s="214"/>
      <c r="I87" s="214"/>
      <c r="J87" s="215"/>
      <c r="K87" s="214"/>
      <c r="L87" s="214"/>
    </row>
    <row r="88" spans="8:12">
      <c r="H88" s="214"/>
      <c r="I88" s="214"/>
      <c r="J88" s="215"/>
      <c r="K88" s="214"/>
      <c r="L88" s="214"/>
    </row>
    <row r="89" spans="8:12">
      <c r="H89" s="214"/>
      <c r="I89" s="214"/>
      <c r="J89" s="215"/>
      <c r="K89" s="214"/>
      <c r="L89" s="214"/>
    </row>
    <row r="90" spans="8:12">
      <c r="H90" s="214"/>
      <c r="I90" s="214"/>
      <c r="J90" s="215"/>
      <c r="K90" s="214"/>
      <c r="L90" s="214"/>
    </row>
    <row r="91" spans="8:12">
      <c r="H91" s="214"/>
      <c r="I91" s="214"/>
      <c r="J91" s="215"/>
      <c r="K91" s="214"/>
      <c r="L91" s="214"/>
    </row>
    <row r="92" spans="8:12">
      <c r="H92" s="214"/>
      <c r="I92" s="214"/>
      <c r="J92" s="215"/>
      <c r="K92" s="214"/>
      <c r="L92" s="214"/>
    </row>
    <row r="93" spans="8:12">
      <c r="H93" s="214"/>
      <c r="I93" s="214"/>
      <c r="J93" s="215"/>
      <c r="K93" s="214"/>
      <c r="L93" s="214"/>
    </row>
    <row r="94" spans="8:12">
      <c r="H94" s="214"/>
      <c r="I94" s="214"/>
      <c r="J94" s="215"/>
      <c r="K94" s="214"/>
      <c r="L94" s="214"/>
    </row>
    <row r="95" spans="8:12">
      <c r="H95" s="214"/>
      <c r="I95" s="214"/>
      <c r="J95" s="215"/>
      <c r="K95" s="214"/>
      <c r="L95" s="214"/>
    </row>
    <row r="96" spans="8:12">
      <c r="H96" s="214"/>
      <c r="I96" s="214"/>
      <c r="J96" s="215"/>
      <c r="K96" s="214"/>
      <c r="L96" s="214"/>
    </row>
    <row r="97" spans="8:12">
      <c r="H97" s="214"/>
      <c r="I97" s="214"/>
      <c r="J97" s="215"/>
      <c r="K97" s="214"/>
      <c r="L97" s="214"/>
    </row>
    <row r="98" spans="8:12">
      <c r="H98" s="214"/>
      <c r="I98" s="214"/>
      <c r="J98" s="215"/>
      <c r="K98" s="214"/>
      <c r="L98" s="214"/>
    </row>
    <row r="99" spans="8:12">
      <c r="H99" s="214"/>
      <c r="I99" s="214"/>
      <c r="J99" s="215"/>
      <c r="K99" s="214"/>
      <c r="L99" s="214"/>
    </row>
    <row r="100" spans="8:12">
      <c r="H100" s="214"/>
      <c r="I100" s="214"/>
      <c r="J100" s="215"/>
      <c r="K100" s="214"/>
      <c r="L100" s="214"/>
    </row>
    <row r="101" spans="8:12">
      <c r="H101" s="214"/>
      <c r="I101" s="214"/>
      <c r="J101" s="215"/>
      <c r="K101" s="214"/>
      <c r="L101" s="214"/>
    </row>
    <row r="102" spans="8:12">
      <c r="H102" s="214"/>
      <c r="I102" s="214"/>
      <c r="J102" s="215"/>
      <c r="K102" s="214"/>
      <c r="L102" s="214"/>
    </row>
    <row r="103" spans="8:12">
      <c r="H103" s="214"/>
      <c r="I103" s="214"/>
      <c r="J103" s="215"/>
      <c r="K103" s="214"/>
      <c r="L103" s="214"/>
    </row>
    <row r="104" spans="8:12">
      <c r="H104" s="214"/>
      <c r="I104" s="214"/>
      <c r="J104" s="215"/>
      <c r="K104" s="214"/>
      <c r="L104" s="214"/>
    </row>
    <row r="105" spans="8:12">
      <c r="H105" s="214"/>
      <c r="I105" s="214"/>
      <c r="J105" s="215"/>
      <c r="K105" s="214"/>
      <c r="L105" s="214"/>
    </row>
    <row r="106" spans="8:12">
      <c r="H106" s="214"/>
      <c r="I106" s="214"/>
      <c r="J106" s="215"/>
      <c r="K106" s="214"/>
      <c r="L106" s="214"/>
    </row>
    <row r="107" spans="8:12">
      <c r="H107" s="214"/>
      <c r="I107" s="214"/>
      <c r="J107" s="215"/>
      <c r="K107" s="214"/>
      <c r="L107" s="214"/>
    </row>
    <row r="108" spans="8:12">
      <c r="H108" s="214"/>
      <c r="I108" s="214"/>
      <c r="J108" s="215"/>
      <c r="K108" s="214"/>
      <c r="L108" s="214"/>
    </row>
    <row r="109" spans="8:12">
      <c r="H109" s="214"/>
      <c r="I109" s="214"/>
      <c r="J109" s="215"/>
      <c r="K109" s="214"/>
      <c r="L109" s="214"/>
    </row>
    <row r="110" spans="8:12">
      <c r="H110" s="214"/>
      <c r="I110" s="214"/>
      <c r="J110" s="215"/>
      <c r="K110" s="214"/>
      <c r="L110" s="214"/>
    </row>
    <row r="111" spans="8:12">
      <c r="H111" s="214"/>
      <c r="I111" s="214"/>
      <c r="J111" s="215"/>
      <c r="K111" s="214"/>
      <c r="L111" s="214"/>
    </row>
  </sheetData>
  <mergeCells count="5">
    <mergeCell ref="A1:L1"/>
    <mergeCell ref="A2:L2"/>
    <mergeCell ref="H3:I3"/>
    <mergeCell ref="K3:L3"/>
    <mergeCell ref="A21:L21"/>
  </mergeCells>
  <phoneticPr fontId="3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88270-37F0-4131-BD04-CC60C886DA23}">
  <dimension ref="B1:BM93"/>
  <sheetViews>
    <sheetView workbookViewId="0">
      <pane xSplit="2" ySplit="5" topLeftCell="C56" activePane="bottomRight" state="frozen"/>
      <selection activeCell="BC40" sqref="BC40"/>
      <selection pane="topRight" activeCell="BC40" sqref="BC40"/>
      <selection pane="bottomLeft" activeCell="BC40" sqref="BC40"/>
      <selection pane="bottomRight" activeCell="B1" sqref="B1:P93"/>
    </sheetView>
  </sheetViews>
  <sheetFormatPr defaultColWidth="8.140625" defaultRowHeight="12.75"/>
  <cols>
    <col min="1" max="1" width="2.140625" style="95" customWidth="1"/>
    <col min="2" max="2" width="25.42578125" style="95" bestFit="1" customWidth="1"/>
    <col min="3" max="3" width="41.42578125" style="95" bestFit="1" customWidth="1"/>
    <col min="4" max="15" width="10.42578125" style="95" customWidth="1"/>
    <col min="16" max="16" width="17.42578125" style="95" bestFit="1" customWidth="1"/>
    <col min="17" max="42" width="10.42578125" style="95" customWidth="1"/>
    <col min="43" max="43" width="24.42578125" style="95" bestFit="1" customWidth="1"/>
    <col min="44" max="44" width="28.140625" style="95" bestFit="1" customWidth="1"/>
    <col min="45" max="45" width="18.42578125" style="95" bestFit="1" customWidth="1"/>
    <col min="46" max="49" width="10.42578125" style="95" customWidth="1"/>
    <col min="50" max="50" width="18.42578125" style="95" bestFit="1" customWidth="1"/>
    <col min="51" max="58" width="10.42578125" style="95" customWidth="1"/>
    <col min="59" max="59" width="11.5703125" style="95" bestFit="1" customWidth="1"/>
    <col min="60" max="61" width="10.42578125" style="95" customWidth="1"/>
    <col min="62" max="62" width="22" style="95" bestFit="1" customWidth="1"/>
    <col min="63" max="63" width="16.5703125" style="95" bestFit="1" customWidth="1"/>
    <col min="64" max="64" width="1.42578125" style="95" customWidth="1"/>
    <col min="65" max="65" width="9" style="95" bestFit="1" customWidth="1"/>
    <col min="66" max="66" width="14.42578125" style="95" bestFit="1" customWidth="1"/>
    <col min="67" max="16384" width="8.140625" style="95"/>
  </cols>
  <sheetData>
    <row r="1" spans="2:65" ht="18" customHeight="1" thickBot="1">
      <c r="D1" s="470" t="s">
        <v>426</v>
      </c>
      <c r="E1" s="470"/>
      <c r="F1" s="470"/>
      <c r="G1" s="470"/>
      <c r="H1" s="470"/>
      <c r="I1" s="470"/>
      <c r="J1" s="470"/>
      <c r="K1" s="470"/>
      <c r="L1" s="470"/>
      <c r="M1" s="470"/>
      <c r="N1" s="470"/>
      <c r="O1" s="470"/>
      <c r="P1" s="470"/>
      <c r="Q1" s="471" t="s">
        <v>427</v>
      </c>
      <c r="R1" s="471"/>
      <c r="S1" s="142" t="s">
        <v>431</v>
      </c>
      <c r="T1" s="472" t="s">
        <v>433</v>
      </c>
      <c r="U1" s="472"/>
      <c r="V1" s="472"/>
      <c r="W1" s="471" t="s">
        <v>437</v>
      </c>
      <c r="X1" s="471"/>
      <c r="Y1" s="471"/>
      <c r="Z1" s="470" t="s">
        <v>434</v>
      </c>
      <c r="AA1" s="470"/>
      <c r="AB1" s="470"/>
      <c r="AC1" s="470"/>
      <c r="AD1" s="470"/>
      <c r="AE1" s="470"/>
      <c r="AF1" s="471" t="s">
        <v>436</v>
      </c>
      <c r="AG1" s="471"/>
      <c r="AH1" s="471"/>
      <c r="AI1" s="470" t="s">
        <v>430</v>
      </c>
      <c r="AJ1" s="470"/>
      <c r="AK1" s="470"/>
      <c r="AL1" s="470"/>
      <c r="AM1" s="470"/>
      <c r="AN1" s="470"/>
      <c r="AO1" s="470"/>
      <c r="AP1" s="471" t="s">
        <v>428</v>
      </c>
      <c r="AQ1" s="471"/>
      <c r="AR1" s="471"/>
      <c r="AS1" s="471"/>
      <c r="AT1" s="471"/>
      <c r="AU1" s="471"/>
      <c r="AV1" s="471"/>
      <c r="AW1" s="471"/>
      <c r="AX1" s="471"/>
      <c r="AY1" s="470" t="s">
        <v>440</v>
      </c>
      <c r="AZ1" s="470"/>
      <c r="BA1" s="470"/>
      <c r="BB1" s="470"/>
      <c r="BC1" s="470"/>
      <c r="BD1" s="470"/>
      <c r="BE1" s="470"/>
      <c r="BF1" s="470"/>
      <c r="BG1" s="470"/>
      <c r="BH1" s="216" t="s">
        <v>44</v>
      </c>
      <c r="BI1" s="143" t="s">
        <v>435</v>
      </c>
    </row>
    <row r="2" spans="2:65" ht="9.75" customHeight="1" thickBot="1">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row>
    <row r="3" spans="2:65">
      <c r="B3" s="96" t="s">
        <v>135</v>
      </c>
      <c r="D3" s="97" t="s">
        <v>136</v>
      </c>
      <c r="E3" s="97" t="s">
        <v>137</v>
      </c>
      <c r="F3" s="97" t="s">
        <v>132</v>
      </c>
      <c r="G3" s="97" t="s">
        <v>138</v>
      </c>
      <c r="H3" s="97" t="s">
        <v>139</v>
      </c>
      <c r="I3" s="97" t="s">
        <v>140</v>
      </c>
      <c r="J3" s="97" t="s">
        <v>141</v>
      </c>
      <c r="K3" s="97" t="s">
        <v>142</v>
      </c>
      <c r="L3" s="97" t="s">
        <v>143</v>
      </c>
      <c r="M3" s="97" t="s">
        <v>144</v>
      </c>
      <c r="N3" s="97" t="s">
        <v>145</v>
      </c>
      <c r="O3" s="97" t="s">
        <v>146</v>
      </c>
      <c r="P3" s="97" t="s">
        <v>147</v>
      </c>
      <c r="Q3" s="97" t="s">
        <v>148</v>
      </c>
      <c r="R3" s="97" t="s">
        <v>85</v>
      </c>
      <c r="S3" s="97" t="s">
        <v>149</v>
      </c>
      <c r="T3" s="97" t="s">
        <v>150</v>
      </c>
      <c r="U3" s="97" t="s">
        <v>151</v>
      </c>
      <c r="V3" s="97" t="s">
        <v>152</v>
      </c>
      <c r="W3" s="97" t="s">
        <v>153</v>
      </c>
      <c r="X3" s="97" t="s">
        <v>154</v>
      </c>
      <c r="Y3" s="97" t="s">
        <v>155</v>
      </c>
      <c r="Z3" s="97" t="s">
        <v>58</v>
      </c>
      <c r="AA3" s="97" t="s">
        <v>156</v>
      </c>
      <c r="AB3" s="97" t="s">
        <v>157</v>
      </c>
      <c r="AC3" s="97" t="s">
        <v>158</v>
      </c>
      <c r="AD3" s="97" t="s">
        <v>159</v>
      </c>
      <c r="AE3" s="97" t="s">
        <v>59</v>
      </c>
      <c r="AF3" s="97" t="s">
        <v>160</v>
      </c>
      <c r="AG3" s="97" t="s">
        <v>161</v>
      </c>
      <c r="AH3" s="97" t="s">
        <v>162</v>
      </c>
      <c r="AI3" s="97" t="s">
        <v>163</v>
      </c>
      <c r="AJ3" s="97" t="s">
        <v>164</v>
      </c>
      <c r="AK3" s="97" t="s">
        <v>165</v>
      </c>
      <c r="AL3" s="97" t="s">
        <v>166</v>
      </c>
      <c r="AM3" s="97" t="s">
        <v>167</v>
      </c>
      <c r="AN3" s="97" t="s">
        <v>168</v>
      </c>
      <c r="AO3" s="97" t="s">
        <v>169</v>
      </c>
      <c r="AP3" s="97" t="s">
        <v>170</v>
      </c>
      <c r="AQ3" s="97" t="s">
        <v>171</v>
      </c>
      <c r="AR3" s="97" t="s">
        <v>172</v>
      </c>
      <c r="AS3" s="97" t="s">
        <v>173</v>
      </c>
      <c r="AT3" s="97" t="s">
        <v>174</v>
      </c>
      <c r="AU3" s="97" t="s">
        <v>175</v>
      </c>
      <c r="AV3" s="97" t="s">
        <v>176</v>
      </c>
      <c r="AW3" s="97" t="s">
        <v>177</v>
      </c>
      <c r="AX3" s="97" t="s">
        <v>178</v>
      </c>
      <c r="AY3" s="97" t="s">
        <v>179</v>
      </c>
      <c r="AZ3" s="97" t="s">
        <v>180</v>
      </c>
      <c r="BA3" s="97" t="s">
        <v>181</v>
      </c>
      <c r="BB3" s="97" t="s">
        <v>182</v>
      </c>
      <c r="BC3" s="97" t="s">
        <v>183</v>
      </c>
      <c r="BD3" s="97" t="s">
        <v>184</v>
      </c>
      <c r="BE3" s="97" t="s">
        <v>185</v>
      </c>
      <c r="BF3" s="97" t="s">
        <v>186</v>
      </c>
      <c r="BG3" s="97" t="s">
        <v>187</v>
      </c>
      <c r="BH3" s="97" t="s">
        <v>38</v>
      </c>
      <c r="BI3" s="97" t="s">
        <v>188</v>
      </c>
      <c r="BJ3" s="97" t="s">
        <v>189</v>
      </c>
      <c r="BK3" s="97" t="s">
        <v>190</v>
      </c>
      <c r="BL3" s="94"/>
      <c r="BM3" s="94"/>
    </row>
    <row r="4" spans="2:65" s="412" customFormat="1" ht="51">
      <c r="B4" s="411">
        <v>2019</v>
      </c>
      <c r="D4" s="413" t="s">
        <v>191</v>
      </c>
      <c r="E4" s="413" t="s">
        <v>192</v>
      </c>
      <c r="F4" s="413" t="s">
        <v>193</v>
      </c>
      <c r="G4" s="413" t="s">
        <v>194</v>
      </c>
      <c r="H4" s="413" t="s">
        <v>195</v>
      </c>
      <c r="I4" s="413" t="s">
        <v>196</v>
      </c>
      <c r="J4" s="413" t="s">
        <v>197</v>
      </c>
      <c r="K4" s="413" t="s">
        <v>198</v>
      </c>
      <c r="L4" s="413" t="s">
        <v>199</v>
      </c>
      <c r="M4" s="413" t="s">
        <v>200</v>
      </c>
      <c r="N4" s="413" t="s">
        <v>201</v>
      </c>
      <c r="O4" s="413" t="s">
        <v>202</v>
      </c>
      <c r="P4" s="413" t="s">
        <v>203</v>
      </c>
      <c r="Q4" s="413" t="s">
        <v>204</v>
      </c>
      <c r="R4" s="413" t="s">
        <v>205</v>
      </c>
      <c r="S4" s="413" t="s">
        <v>206</v>
      </c>
      <c r="T4" s="413" t="s">
        <v>207</v>
      </c>
      <c r="U4" s="413" t="s">
        <v>208</v>
      </c>
      <c r="V4" s="413" t="s">
        <v>209</v>
      </c>
      <c r="W4" s="413" t="s">
        <v>210</v>
      </c>
      <c r="X4" s="413" t="s">
        <v>211</v>
      </c>
      <c r="Y4" s="413" t="s">
        <v>212</v>
      </c>
      <c r="Z4" s="413" t="s">
        <v>213</v>
      </c>
      <c r="AA4" s="413" t="s">
        <v>214</v>
      </c>
      <c r="AB4" s="413" t="s">
        <v>215</v>
      </c>
      <c r="AC4" s="413" t="s">
        <v>216</v>
      </c>
      <c r="AD4" s="413" t="s">
        <v>217</v>
      </c>
      <c r="AE4" s="413" t="s">
        <v>218</v>
      </c>
      <c r="AF4" s="413" t="s">
        <v>160</v>
      </c>
      <c r="AG4" s="413" t="s">
        <v>161</v>
      </c>
      <c r="AH4" s="413" t="s">
        <v>162</v>
      </c>
      <c r="AI4" s="413" t="s">
        <v>219</v>
      </c>
      <c r="AJ4" s="413" t="s">
        <v>220</v>
      </c>
      <c r="AK4" s="413" t="s">
        <v>221</v>
      </c>
      <c r="AL4" s="413" t="s">
        <v>222</v>
      </c>
      <c r="AM4" s="413" t="s">
        <v>223</v>
      </c>
      <c r="AN4" s="413" t="s">
        <v>224</v>
      </c>
      <c r="AO4" s="413" t="s">
        <v>225</v>
      </c>
      <c r="AP4" s="413" t="s">
        <v>226</v>
      </c>
      <c r="AQ4" s="413" t="s">
        <v>227</v>
      </c>
      <c r="AR4" s="413" t="s">
        <v>228</v>
      </c>
      <c r="AS4" s="413" t="s">
        <v>229</v>
      </c>
      <c r="AT4" s="413" t="s">
        <v>230</v>
      </c>
      <c r="AU4" s="413" t="s">
        <v>231</v>
      </c>
      <c r="AV4" s="413" t="s">
        <v>232</v>
      </c>
      <c r="AW4" s="413" t="s">
        <v>233</v>
      </c>
      <c r="AX4" s="413" t="s">
        <v>234</v>
      </c>
      <c r="AY4" s="413" t="s">
        <v>235</v>
      </c>
      <c r="AZ4" s="413" t="s">
        <v>236</v>
      </c>
      <c r="BA4" s="413" t="s">
        <v>237</v>
      </c>
      <c r="BB4" s="413" t="s">
        <v>238</v>
      </c>
      <c r="BC4" s="413" t="s">
        <v>239</v>
      </c>
      <c r="BD4" s="413" t="s">
        <v>240</v>
      </c>
      <c r="BE4" s="413" t="s">
        <v>241</v>
      </c>
      <c r="BF4" s="413" t="s">
        <v>242</v>
      </c>
      <c r="BG4" s="413" t="s">
        <v>243</v>
      </c>
      <c r="BH4" s="413" t="s">
        <v>244</v>
      </c>
      <c r="BI4" s="413" t="s">
        <v>245</v>
      </c>
      <c r="BJ4" s="413" t="s">
        <v>246</v>
      </c>
      <c r="BK4" s="413" t="s">
        <v>247</v>
      </c>
      <c r="BL4" s="414"/>
      <c r="BM4" s="414"/>
    </row>
    <row r="5" spans="2:65" ht="13.5" thickBot="1">
      <c r="B5" s="98" t="s">
        <v>411</v>
      </c>
      <c r="C5" s="93"/>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4"/>
      <c r="BM5" s="94"/>
    </row>
    <row r="6" spans="2:65">
      <c r="B6" s="100" t="s">
        <v>248</v>
      </c>
      <c r="C6" s="101" t="s">
        <v>249</v>
      </c>
      <c r="D6" s="102">
        <v>512.73199999999997</v>
      </c>
      <c r="E6" s="102">
        <v>0</v>
      </c>
      <c r="F6" s="102">
        <v>0</v>
      </c>
      <c r="G6" s="102">
        <v>0</v>
      </c>
      <c r="H6" s="102">
        <v>0</v>
      </c>
      <c r="I6" s="102">
        <v>0</v>
      </c>
      <c r="J6" s="102">
        <v>0</v>
      </c>
      <c r="K6" s="102">
        <v>0</v>
      </c>
      <c r="L6" s="102">
        <v>0</v>
      </c>
      <c r="M6" s="102">
        <v>0</v>
      </c>
      <c r="N6" s="102">
        <v>0</v>
      </c>
      <c r="O6" s="102">
        <v>0</v>
      </c>
      <c r="P6" s="102">
        <v>0</v>
      </c>
      <c r="Q6" s="103">
        <v>259.029</v>
      </c>
      <c r="R6" s="102">
        <v>0</v>
      </c>
      <c r="S6" s="103">
        <v>22.725999999999999</v>
      </c>
      <c r="T6" s="102">
        <v>0</v>
      </c>
      <c r="U6" s="102">
        <v>0</v>
      </c>
      <c r="V6" s="102">
        <v>0</v>
      </c>
      <c r="W6" s="102">
        <v>0</v>
      </c>
      <c r="X6" s="102">
        <v>0</v>
      </c>
      <c r="Y6" s="102">
        <v>0</v>
      </c>
      <c r="Z6" s="102">
        <v>0</v>
      </c>
      <c r="AA6" s="102">
        <v>0</v>
      </c>
      <c r="AB6" s="102">
        <v>0</v>
      </c>
      <c r="AC6" s="102">
        <v>0</v>
      </c>
      <c r="AD6" s="102">
        <v>0</v>
      </c>
      <c r="AE6" s="102">
        <v>0</v>
      </c>
      <c r="AF6" s="102">
        <v>0</v>
      </c>
      <c r="AG6" s="102">
        <v>0</v>
      </c>
      <c r="AH6" s="102">
        <v>0</v>
      </c>
      <c r="AI6" s="102">
        <v>0</v>
      </c>
      <c r="AJ6" s="102">
        <v>0</v>
      </c>
      <c r="AK6" s="102">
        <v>0</v>
      </c>
      <c r="AL6" s="102">
        <v>0</v>
      </c>
      <c r="AM6" s="102">
        <v>0</v>
      </c>
      <c r="AN6" s="102">
        <v>0</v>
      </c>
      <c r="AO6" s="102">
        <v>0</v>
      </c>
      <c r="AP6" s="102">
        <v>1806.902</v>
      </c>
      <c r="AQ6" s="102">
        <v>974.077</v>
      </c>
      <c r="AR6" s="102">
        <v>669.93399999999997</v>
      </c>
      <c r="AS6" s="102">
        <v>2804.4319999999998</v>
      </c>
      <c r="AT6" s="102">
        <v>96.281000000000006</v>
      </c>
      <c r="AU6" s="102">
        <v>75.518000000000001</v>
      </c>
      <c r="AV6" s="103">
        <v>0</v>
      </c>
      <c r="AW6" s="103">
        <v>687.822</v>
      </c>
      <c r="AX6" s="102">
        <v>488.87700000000001</v>
      </c>
      <c r="AY6" s="102">
        <v>0</v>
      </c>
      <c r="AZ6" s="102">
        <v>31078.76</v>
      </c>
      <c r="BA6" s="102">
        <v>594.49900000000002</v>
      </c>
      <c r="BB6" s="102">
        <v>224.72200000000001</v>
      </c>
      <c r="BC6" s="102">
        <v>2768.152</v>
      </c>
      <c r="BD6" s="102">
        <v>26.911999999999999</v>
      </c>
      <c r="BE6" s="102">
        <v>101.03</v>
      </c>
      <c r="BF6" s="102">
        <v>570.66099999999994</v>
      </c>
      <c r="BG6" s="102">
        <v>0</v>
      </c>
      <c r="BH6" s="102">
        <v>0</v>
      </c>
      <c r="BI6" s="102">
        <v>66.305000000000007</v>
      </c>
      <c r="BJ6" s="102">
        <v>43829.370999999999</v>
      </c>
      <c r="BK6" s="102">
        <v>11889.82</v>
      </c>
      <c r="BL6" s="104"/>
      <c r="BM6" s="104"/>
    </row>
    <row r="7" spans="2:65">
      <c r="B7" s="100" t="s">
        <v>250</v>
      </c>
      <c r="C7" s="101" t="s">
        <v>133</v>
      </c>
      <c r="D7" s="102">
        <v>0</v>
      </c>
      <c r="E7" s="102">
        <v>3470.3240000000001</v>
      </c>
      <c r="F7" s="102">
        <v>15767.758</v>
      </c>
      <c r="G7" s="102">
        <v>65146.572</v>
      </c>
      <c r="H7" s="102">
        <v>955.61199999999997</v>
      </c>
      <c r="I7" s="102">
        <v>3.2000000000000001E-2</v>
      </c>
      <c r="J7" s="102">
        <v>15.407</v>
      </c>
      <c r="K7" s="102">
        <v>3.5190000000000001</v>
      </c>
      <c r="L7" s="102">
        <v>213.29400000000001</v>
      </c>
      <c r="M7" s="102">
        <v>0</v>
      </c>
      <c r="N7" s="102">
        <v>0</v>
      </c>
      <c r="O7" s="102">
        <v>0</v>
      </c>
      <c r="P7" s="102">
        <v>0</v>
      </c>
      <c r="Q7" s="102">
        <v>53217.292000000001</v>
      </c>
      <c r="R7" s="102">
        <v>0</v>
      </c>
      <c r="S7" s="102">
        <v>157205.65700000001</v>
      </c>
      <c r="T7" s="102">
        <v>687.46900000000005</v>
      </c>
      <c r="U7" s="102">
        <v>0</v>
      </c>
      <c r="V7" s="102">
        <v>62.220999999999997</v>
      </c>
      <c r="W7" s="102">
        <v>0</v>
      </c>
      <c r="X7" s="102">
        <v>7255.1239999999998</v>
      </c>
      <c r="Y7" s="102">
        <v>2117.6689999999999</v>
      </c>
      <c r="Z7" s="102">
        <v>16.18</v>
      </c>
      <c r="AA7" s="102">
        <v>0.46</v>
      </c>
      <c r="AB7" s="102">
        <v>0</v>
      </c>
      <c r="AC7" s="102">
        <v>0</v>
      </c>
      <c r="AD7" s="102">
        <v>4.9240000000000004</v>
      </c>
      <c r="AE7" s="102">
        <v>19.757999999999999</v>
      </c>
      <c r="AF7" s="102">
        <v>0</v>
      </c>
      <c r="AG7" s="102">
        <v>0</v>
      </c>
      <c r="AH7" s="102">
        <v>5001.5309999999999</v>
      </c>
      <c r="AI7" s="102">
        <v>27713.692999999999</v>
      </c>
      <c r="AJ7" s="102">
        <v>0.38100000000000001</v>
      </c>
      <c r="AK7" s="102">
        <v>5.2489999999999997</v>
      </c>
      <c r="AL7" s="102">
        <v>0</v>
      </c>
      <c r="AM7" s="102">
        <v>0</v>
      </c>
      <c r="AN7" s="102">
        <v>0</v>
      </c>
      <c r="AO7" s="102">
        <v>6.21</v>
      </c>
      <c r="AP7" s="102">
        <v>0</v>
      </c>
      <c r="AQ7" s="102">
        <v>0</v>
      </c>
      <c r="AR7" s="102">
        <v>0</v>
      </c>
      <c r="AS7" s="102">
        <v>0</v>
      </c>
      <c r="AT7" s="102">
        <v>0</v>
      </c>
      <c r="AU7" s="102">
        <v>0</v>
      </c>
      <c r="AV7" s="102">
        <v>0</v>
      </c>
      <c r="AW7" s="102">
        <v>0</v>
      </c>
      <c r="AX7" s="102">
        <v>0</v>
      </c>
      <c r="AY7" s="102">
        <v>0</v>
      </c>
      <c r="AZ7" s="102">
        <v>0</v>
      </c>
      <c r="BA7" s="102">
        <v>0</v>
      </c>
      <c r="BB7" s="102">
        <v>0</v>
      </c>
      <c r="BC7" s="102">
        <v>0</v>
      </c>
      <c r="BD7" s="102">
        <v>0</v>
      </c>
      <c r="BE7" s="102">
        <v>0</v>
      </c>
      <c r="BF7" s="102">
        <v>0</v>
      </c>
      <c r="BG7" s="102">
        <v>0</v>
      </c>
      <c r="BH7" s="102">
        <v>0</v>
      </c>
      <c r="BI7" s="102">
        <v>0</v>
      </c>
      <c r="BJ7" s="102">
        <v>338886.33600000007</v>
      </c>
      <c r="BK7" s="102">
        <v>0</v>
      </c>
      <c r="BL7" s="104"/>
      <c r="BM7" s="104"/>
    </row>
    <row r="8" spans="2:65">
      <c r="B8" s="100" t="s">
        <v>251</v>
      </c>
      <c r="C8" s="105" t="s">
        <v>134</v>
      </c>
      <c r="D8" s="102">
        <v>0</v>
      </c>
      <c r="E8" s="102">
        <v>-0.20799999999999999</v>
      </c>
      <c r="F8" s="102">
        <v>0</v>
      </c>
      <c r="G8" s="102">
        <v>0</v>
      </c>
      <c r="H8" s="102">
        <v>-8.9999999999999993E-3</v>
      </c>
      <c r="I8" s="102">
        <v>0</v>
      </c>
      <c r="J8" s="102">
        <v>-8.0000000000000002E-3</v>
      </c>
      <c r="K8" s="102">
        <v>0</v>
      </c>
      <c r="L8" s="102">
        <v>-11.66</v>
      </c>
      <c r="M8" s="102">
        <v>0</v>
      </c>
      <c r="N8" s="102">
        <v>0</v>
      </c>
      <c r="O8" s="102">
        <v>0</v>
      </c>
      <c r="P8" s="102">
        <v>0</v>
      </c>
      <c r="Q8" s="102">
        <v>0</v>
      </c>
      <c r="R8" s="102">
        <v>0</v>
      </c>
      <c r="S8" s="102">
        <v>0</v>
      </c>
      <c r="T8" s="102">
        <v>-64.566999999999993</v>
      </c>
      <c r="U8" s="102">
        <v>0</v>
      </c>
      <c r="V8" s="102">
        <v>-73.525000000000006</v>
      </c>
      <c r="W8" s="102">
        <v>0</v>
      </c>
      <c r="X8" s="102">
        <v>-498.541</v>
      </c>
      <c r="Y8" s="102">
        <v>-73.995999999999995</v>
      </c>
      <c r="Z8" s="102">
        <v>-10911.019</v>
      </c>
      <c r="AA8" s="102">
        <v>-26.093</v>
      </c>
      <c r="AB8" s="102">
        <v>0</v>
      </c>
      <c r="AC8" s="102">
        <v>-15896.424000000001</v>
      </c>
      <c r="AD8" s="102">
        <v>-581.63900000000001</v>
      </c>
      <c r="AE8" s="102">
        <v>-28028.460999999999</v>
      </c>
      <c r="AF8" s="102">
        <v>-33.252000000000002</v>
      </c>
      <c r="AG8" s="102">
        <v>0</v>
      </c>
      <c r="AH8" s="102">
        <v>-2731.6669999999999</v>
      </c>
      <c r="AI8" s="102">
        <v>-5808.1030000000001</v>
      </c>
      <c r="AJ8" s="102">
        <v>-156.86699999999999</v>
      </c>
      <c r="AK8" s="102">
        <v>-2416.39</v>
      </c>
      <c r="AL8" s="102">
        <v>-3324.645</v>
      </c>
      <c r="AM8" s="102">
        <v>0</v>
      </c>
      <c r="AN8" s="102">
        <v>0</v>
      </c>
      <c r="AO8" s="102">
        <v>-1888.453</v>
      </c>
      <c r="AP8" s="102">
        <v>0</v>
      </c>
      <c r="AQ8" s="102">
        <v>0</v>
      </c>
      <c r="AR8" s="102">
        <v>0</v>
      </c>
      <c r="AS8" s="102">
        <v>0</v>
      </c>
      <c r="AT8" s="102">
        <v>0</v>
      </c>
      <c r="AU8" s="102">
        <v>0</v>
      </c>
      <c r="AV8" s="102">
        <v>0</v>
      </c>
      <c r="AW8" s="102">
        <v>0</v>
      </c>
      <c r="AX8" s="102">
        <v>0</v>
      </c>
      <c r="AY8" s="102">
        <v>0</v>
      </c>
      <c r="AZ8" s="102">
        <v>0</v>
      </c>
      <c r="BA8" s="102">
        <v>0</v>
      </c>
      <c r="BB8" s="102">
        <v>0</v>
      </c>
      <c r="BC8" s="102">
        <v>0</v>
      </c>
      <c r="BD8" s="102">
        <v>0</v>
      </c>
      <c r="BE8" s="102">
        <v>0</v>
      </c>
      <c r="BF8" s="102">
        <v>0</v>
      </c>
      <c r="BG8" s="102">
        <v>0</v>
      </c>
      <c r="BH8" s="102">
        <v>0</v>
      </c>
      <c r="BI8" s="102">
        <v>0</v>
      </c>
      <c r="BJ8" s="102">
        <v>-72525.527000000002</v>
      </c>
      <c r="BK8" s="102">
        <v>0</v>
      </c>
      <c r="BL8" s="104"/>
      <c r="BM8" s="104"/>
    </row>
    <row r="9" spans="2:65">
      <c r="B9" s="100" t="s">
        <v>252</v>
      </c>
      <c r="C9" s="106" t="s">
        <v>253</v>
      </c>
      <c r="D9" s="102">
        <v>0</v>
      </c>
      <c r="E9" s="102">
        <v>0</v>
      </c>
      <c r="F9" s="102">
        <v>0</v>
      </c>
      <c r="G9" s="102">
        <v>0</v>
      </c>
      <c r="H9" s="102">
        <v>0</v>
      </c>
      <c r="I9" s="102">
        <v>0</v>
      </c>
      <c r="J9" s="102">
        <v>0</v>
      </c>
      <c r="K9" s="102">
        <v>0</v>
      </c>
      <c r="L9" s="102">
        <v>0</v>
      </c>
      <c r="M9" s="102">
        <v>0</v>
      </c>
      <c r="N9" s="102">
        <v>0</v>
      </c>
      <c r="O9" s="102">
        <v>0</v>
      </c>
      <c r="P9" s="102">
        <v>0</v>
      </c>
      <c r="Q9" s="102">
        <v>0</v>
      </c>
      <c r="R9" s="102">
        <v>0</v>
      </c>
      <c r="S9" s="102">
        <v>0</v>
      </c>
      <c r="T9" s="102">
        <v>0</v>
      </c>
      <c r="U9" s="102">
        <v>0</v>
      </c>
      <c r="V9" s="102">
        <v>0</v>
      </c>
      <c r="W9" s="102">
        <v>0</v>
      </c>
      <c r="X9" s="102">
        <v>-0.01</v>
      </c>
      <c r="Y9" s="102">
        <v>0</v>
      </c>
      <c r="Z9" s="102">
        <v>-4.0000000000000001E-3</v>
      </c>
      <c r="AA9" s="102">
        <v>0</v>
      </c>
      <c r="AB9" s="102">
        <v>0</v>
      </c>
      <c r="AC9" s="102">
        <v>0</v>
      </c>
      <c r="AD9" s="102">
        <v>-0.10100000000000001</v>
      </c>
      <c r="AE9" s="102">
        <v>-1287.7809999999999</v>
      </c>
      <c r="AF9" s="102">
        <v>-51.720999999999997</v>
      </c>
      <c r="AG9" s="102">
        <v>-2.802</v>
      </c>
      <c r="AH9" s="102">
        <v>-7077.5460000000003</v>
      </c>
      <c r="AI9" s="102">
        <v>0</v>
      </c>
      <c r="AJ9" s="102">
        <v>-3.0000000000000001E-3</v>
      </c>
      <c r="AK9" s="102">
        <v>0</v>
      </c>
      <c r="AL9" s="102">
        <v>0</v>
      </c>
      <c r="AM9" s="102">
        <v>0</v>
      </c>
      <c r="AN9" s="102">
        <v>0</v>
      </c>
      <c r="AO9" s="102">
        <v>0</v>
      </c>
      <c r="AP9" s="102">
        <v>0</v>
      </c>
      <c r="AQ9" s="102">
        <v>0</v>
      </c>
      <c r="AR9" s="102">
        <v>0</v>
      </c>
      <c r="AS9" s="102">
        <v>0</v>
      </c>
      <c r="AT9" s="102">
        <v>0</v>
      </c>
      <c r="AU9" s="102">
        <v>0</v>
      </c>
      <c r="AV9" s="102">
        <v>0</v>
      </c>
      <c r="AW9" s="102">
        <v>0</v>
      </c>
      <c r="AX9" s="102">
        <v>0</v>
      </c>
      <c r="AY9" s="102">
        <v>0</v>
      </c>
      <c r="AZ9" s="102">
        <v>0</v>
      </c>
      <c r="BA9" s="102">
        <v>0</v>
      </c>
      <c r="BB9" s="102">
        <v>0</v>
      </c>
      <c r="BC9" s="102">
        <v>0</v>
      </c>
      <c r="BD9" s="102">
        <v>0</v>
      </c>
      <c r="BE9" s="102">
        <v>0</v>
      </c>
      <c r="BF9" s="102">
        <v>0</v>
      </c>
      <c r="BG9" s="102">
        <v>0</v>
      </c>
      <c r="BH9" s="102">
        <v>0</v>
      </c>
      <c r="BI9" s="102">
        <v>0</v>
      </c>
      <c r="BJ9" s="102">
        <v>-8419.9680000000008</v>
      </c>
      <c r="BK9" s="102">
        <v>0</v>
      </c>
      <c r="BL9" s="104"/>
      <c r="BM9" s="104"/>
    </row>
    <row r="10" spans="2:65">
      <c r="B10" s="100" t="s">
        <v>254</v>
      </c>
      <c r="C10" s="106" t="s">
        <v>255</v>
      </c>
      <c r="D10" s="102">
        <v>0</v>
      </c>
      <c r="E10" s="102">
        <v>0</v>
      </c>
      <c r="F10" s="102">
        <v>0</v>
      </c>
      <c r="G10" s="102">
        <v>0</v>
      </c>
      <c r="H10" s="102">
        <v>0</v>
      </c>
      <c r="I10" s="102">
        <v>0</v>
      </c>
      <c r="J10" s="102">
        <v>0</v>
      </c>
      <c r="K10" s="102">
        <v>0</v>
      </c>
      <c r="L10" s="102">
        <v>0</v>
      </c>
      <c r="M10" s="102">
        <v>0</v>
      </c>
      <c r="N10" s="102">
        <v>0</v>
      </c>
      <c r="O10" s="102">
        <v>0</v>
      </c>
      <c r="P10" s="102">
        <v>0</v>
      </c>
      <c r="Q10" s="102">
        <v>0</v>
      </c>
      <c r="R10" s="102">
        <v>0</v>
      </c>
      <c r="S10" s="102">
        <v>0</v>
      </c>
      <c r="T10" s="102">
        <v>0</v>
      </c>
      <c r="U10" s="102">
        <v>0</v>
      </c>
      <c r="V10" s="102">
        <v>0</v>
      </c>
      <c r="W10" s="102">
        <v>0</v>
      </c>
      <c r="X10" s="102">
        <v>0</v>
      </c>
      <c r="Y10" s="102">
        <v>0</v>
      </c>
      <c r="Z10" s="102">
        <v>0</v>
      </c>
      <c r="AA10" s="102">
        <v>-0.51700000000000002</v>
      </c>
      <c r="AB10" s="102">
        <v>0</v>
      </c>
      <c r="AC10" s="102">
        <v>-4301.7640000000001</v>
      </c>
      <c r="AD10" s="102">
        <v>0</v>
      </c>
      <c r="AE10" s="102">
        <v>0</v>
      </c>
      <c r="AF10" s="102">
        <v>0</v>
      </c>
      <c r="AG10" s="102">
        <v>0</v>
      </c>
      <c r="AH10" s="102">
        <v>0</v>
      </c>
      <c r="AI10" s="102">
        <v>0</v>
      </c>
      <c r="AJ10" s="102">
        <v>0</v>
      </c>
      <c r="AK10" s="102">
        <v>0</v>
      </c>
      <c r="AL10" s="102">
        <v>0</v>
      </c>
      <c r="AM10" s="102">
        <v>0</v>
      </c>
      <c r="AN10" s="102">
        <v>0</v>
      </c>
      <c r="AO10" s="102">
        <v>0</v>
      </c>
      <c r="AP10" s="102">
        <v>0</v>
      </c>
      <c r="AQ10" s="102">
        <v>0</v>
      </c>
      <c r="AR10" s="102">
        <v>0</v>
      </c>
      <c r="AS10" s="102">
        <v>0</v>
      </c>
      <c r="AT10" s="102">
        <v>0</v>
      </c>
      <c r="AU10" s="102">
        <v>0</v>
      </c>
      <c r="AV10" s="102">
        <v>0</v>
      </c>
      <c r="AW10" s="102">
        <v>0</v>
      </c>
      <c r="AX10" s="102">
        <v>0</v>
      </c>
      <c r="AY10" s="102">
        <v>0</v>
      </c>
      <c r="AZ10" s="102">
        <v>0</v>
      </c>
      <c r="BA10" s="102">
        <v>0</v>
      </c>
      <c r="BB10" s="102">
        <v>0</v>
      </c>
      <c r="BC10" s="102">
        <v>0</v>
      </c>
      <c r="BD10" s="102">
        <v>0</v>
      </c>
      <c r="BE10" s="102">
        <v>0</v>
      </c>
      <c r="BF10" s="102">
        <v>0</v>
      </c>
      <c r="BG10" s="102">
        <v>0</v>
      </c>
      <c r="BH10" s="102">
        <v>0</v>
      </c>
      <c r="BI10" s="102">
        <v>0</v>
      </c>
      <c r="BJ10" s="102">
        <v>-4302.2809999999999</v>
      </c>
      <c r="BK10" s="102">
        <v>0</v>
      </c>
      <c r="BL10" s="104"/>
      <c r="BM10" s="104"/>
    </row>
    <row r="11" spans="2:65" collapsed="1">
      <c r="B11" s="100" t="s">
        <v>256</v>
      </c>
      <c r="C11" s="101" t="s">
        <v>257</v>
      </c>
      <c r="D11" s="102">
        <v>-55.814</v>
      </c>
      <c r="E11" s="102">
        <v>28.841999999999999</v>
      </c>
      <c r="F11" s="102">
        <v>-1503.068</v>
      </c>
      <c r="G11" s="102">
        <v>347.25</v>
      </c>
      <c r="H11" s="102">
        <v>0</v>
      </c>
      <c r="I11" s="102">
        <v>0</v>
      </c>
      <c r="J11" s="102">
        <v>0</v>
      </c>
      <c r="K11" s="102">
        <v>0</v>
      </c>
      <c r="L11" s="102">
        <v>0</v>
      </c>
      <c r="M11" s="102">
        <v>0</v>
      </c>
      <c r="N11" s="102">
        <v>0</v>
      </c>
      <c r="O11" s="102">
        <v>0</v>
      </c>
      <c r="P11" s="102">
        <v>0</v>
      </c>
      <c r="Q11" s="102">
        <v>1085.29</v>
      </c>
      <c r="R11" s="102">
        <v>0</v>
      </c>
      <c r="S11" s="102">
        <v>954.96</v>
      </c>
      <c r="T11" s="102">
        <v>-140.392</v>
      </c>
      <c r="U11" s="102">
        <v>-0.122</v>
      </c>
      <c r="V11" s="102">
        <v>0.27400000000000002</v>
      </c>
      <c r="W11" s="102">
        <v>0</v>
      </c>
      <c r="X11" s="102">
        <v>56.872</v>
      </c>
      <c r="Y11" s="102">
        <v>56.58</v>
      </c>
      <c r="Z11" s="102">
        <v>129.70099999999999</v>
      </c>
      <c r="AA11" s="102">
        <v>2.476</v>
      </c>
      <c r="AB11" s="102">
        <v>0</v>
      </c>
      <c r="AC11" s="102">
        <v>12.483000000000001</v>
      </c>
      <c r="AD11" s="102">
        <v>-32.713000000000001</v>
      </c>
      <c r="AE11" s="102">
        <v>97.012</v>
      </c>
      <c r="AF11" s="102">
        <v>21.785</v>
      </c>
      <c r="AG11" s="102">
        <v>-0.65300000000000002</v>
      </c>
      <c r="AH11" s="102">
        <v>299.08300000000003</v>
      </c>
      <c r="AI11" s="102">
        <v>429.11900000000003</v>
      </c>
      <c r="AJ11" s="102">
        <v>0.89700000000000002</v>
      </c>
      <c r="AK11" s="102">
        <v>-20.928000000000001</v>
      </c>
      <c r="AL11" s="102">
        <v>19.841999999999999</v>
      </c>
      <c r="AM11" s="102">
        <v>0.57099999999999995</v>
      </c>
      <c r="AN11" s="102">
        <v>-3.1309999999999998</v>
      </c>
      <c r="AO11" s="102">
        <v>-24.824000000000002</v>
      </c>
      <c r="AP11" s="102">
        <v>0</v>
      </c>
      <c r="AQ11" s="102">
        <v>0</v>
      </c>
      <c r="AR11" s="102">
        <v>0</v>
      </c>
      <c r="AS11" s="102">
        <v>0</v>
      </c>
      <c r="AT11" s="102">
        <v>0</v>
      </c>
      <c r="AU11" s="102">
        <v>0</v>
      </c>
      <c r="AV11" s="102">
        <v>0</v>
      </c>
      <c r="AW11" s="102">
        <v>-2.4929999999999999</v>
      </c>
      <c r="AX11" s="102">
        <v>0</v>
      </c>
      <c r="AY11" s="102">
        <v>0</v>
      </c>
      <c r="AZ11" s="102">
        <v>0</v>
      </c>
      <c r="BA11" s="102">
        <v>0</v>
      </c>
      <c r="BB11" s="102">
        <v>0</v>
      </c>
      <c r="BC11" s="102">
        <v>0</v>
      </c>
      <c r="BD11" s="102">
        <v>0</v>
      </c>
      <c r="BE11" s="102">
        <v>0</v>
      </c>
      <c r="BF11" s="102">
        <v>0</v>
      </c>
      <c r="BG11" s="102">
        <v>0</v>
      </c>
      <c r="BH11" s="102">
        <v>0</v>
      </c>
      <c r="BI11" s="102">
        <v>0</v>
      </c>
      <c r="BJ11" s="102">
        <v>1758.8989999999999</v>
      </c>
      <c r="BK11" s="102">
        <v>-2.4929999999999999</v>
      </c>
      <c r="BL11" s="104"/>
      <c r="BM11" s="104"/>
    </row>
    <row r="12" spans="2:65">
      <c r="B12" s="107" t="s">
        <v>258</v>
      </c>
      <c r="C12" s="108" t="s">
        <v>259</v>
      </c>
      <c r="D12" s="109">
        <v>456.91800000000001</v>
      </c>
      <c r="E12" s="109">
        <v>3498.9580000000001</v>
      </c>
      <c r="F12" s="109">
        <v>14264.691000000001</v>
      </c>
      <c r="G12" s="109">
        <v>65493.822</v>
      </c>
      <c r="H12" s="109">
        <v>955.60400000000004</v>
      </c>
      <c r="I12" s="109">
        <v>3.1E-2</v>
      </c>
      <c r="J12" s="109">
        <v>15.398999999999999</v>
      </c>
      <c r="K12" s="109">
        <v>3.5190000000000001</v>
      </c>
      <c r="L12" s="109">
        <v>201.63399999999999</v>
      </c>
      <c r="M12" s="109">
        <v>0</v>
      </c>
      <c r="N12" s="109">
        <v>0</v>
      </c>
      <c r="O12" s="109">
        <v>0</v>
      </c>
      <c r="P12" s="109">
        <v>0</v>
      </c>
      <c r="Q12" s="109">
        <v>54561.612000000001</v>
      </c>
      <c r="R12" s="109">
        <v>0</v>
      </c>
      <c r="S12" s="109">
        <v>158183.34299999999</v>
      </c>
      <c r="T12" s="109">
        <v>482.51</v>
      </c>
      <c r="U12" s="109">
        <v>-0.122</v>
      </c>
      <c r="V12" s="109">
        <v>-11.03</v>
      </c>
      <c r="W12" s="109">
        <v>0</v>
      </c>
      <c r="X12" s="109">
        <v>6813.4440000000004</v>
      </c>
      <c r="Y12" s="109">
        <v>2100.2530000000002</v>
      </c>
      <c r="Z12" s="109">
        <v>-10765.142</v>
      </c>
      <c r="AA12" s="109">
        <v>-23.673999999999999</v>
      </c>
      <c r="AB12" s="109">
        <v>0</v>
      </c>
      <c r="AC12" s="109">
        <v>-20185.705999999998</v>
      </c>
      <c r="AD12" s="109">
        <v>-609.529</v>
      </c>
      <c r="AE12" s="109">
        <v>-29199.472000000002</v>
      </c>
      <c r="AF12" s="109">
        <v>-63.189</v>
      </c>
      <c r="AG12" s="109">
        <v>-3.456</v>
      </c>
      <c r="AH12" s="109">
        <v>-4508.5990000000002</v>
      </c>
      <c r="AI12" s="109">
        <v>22334.708999999999</v>
      </c>
      <c r="AJ12" s="109">
        <v>-155.59200000000001</v>
      </c>
      <c r="AK12" s="109">
        <v>-2432.0700000000002</v>
      </c>
      <c r="AL12" s="109">
        <v>-3304.8029999999999</v>
      </c>
      <c r="AM12" s="109">
        <v>0.57099999999999995</v>
      </c>
      <c r="AN12" s="109">
        <v>-3.1309999999999998</v>
      </c>
      <c r="AO12" s="109">
        <v>-1907.067</v>
      </c>
      <c r="AP12" s="109">
        <v>1806.902</v>
      </c>
      <c r="AQ12" s="109">
        <v>974.077</v>
      </c>
      <c r="AR12" s="109">
        <v>669.93399999999997</v>
      </c>
      <c r="AS12" s="109">
        <v>2804.4319999999998</v>
      </c>
      <c r="AT12" s="109">
        <v>96.281000000000006</v>
      </c>
      <c r="AU12" s="109">
        <v>75.518000000000001</v>
      </c>
      <c r="AV12" s="109">
        <v>0</v>
      </c>
      <c r="AW12" s="109">
        <v>685.32899999999995</v>
      </c>
      <c r="AX12" s="109">
        <v>488.87700000000001</v>
      </c>
      <c r="AY12" s="109">
        <v>0</v>
      </c>
      <c r="AZ12" s="109">
        <v>31078.76</v>
      </c>
      <c r="BA12" s="109">
        <v>594.49900000000002</v>
      </c>
      <c r="BB12" s="109">
        <v>224.72200000000001</v>
      </c>
      <c r="BC12" s="109">
        <v>2768.152</v>
      </c>
      <c r="BD12" s="109">
        <v>26.911999999999999</v>
      </c>
      <c r="BE12" s="109">
        <v>101.03</v>
      </c>
      <c r="BF12" s="109">
        <v>570.66099999999994</v>
      </c>
      <c r="BG12" s="109">
        <v>0</v>
      </c>
      <c r="BH12" s="109">
        <v>0</v>
      </c>
      <c r="BI12" s="109">
        <v>66.305000000000007</v>
      </c>
      <c r="BJ12" s="109">
        <v>299226.82700000011</v>
      </c>
      <c r="BK12" s="109">
        <v>11887.326999999999</v>
      </c>
      <c r="BL12" s="104"/>
      <c r="BM12" s="104"/>
    </row>
    <row r="13" spans="2:65">
      <c r="B13" s="100" t="s">
        <v>260</v>
      </c>
      <c r="C13" s="110" t="s">
        <v>261</v>
      </c>
      <c r="D13" s="102">
        <v>0</v>
      </c>
      <c r="E13" s="102">
        <v>0</v>
      </c>
      <c r="F13" s="102">
        <v>0</v>
      </c>
      <c r="G13" s="102">
        <v>0</v>
      </c>
      <c r="H13" s="102">
        <v>0</v>
      </c>
      <c r="I13" s="102">
        <v>0</v>
      </c>
      <c r="J13" s="102">
        <v>0</v>
      </c>
      <c r="K13" s="102">
        <v>0</v>
      </c>
      <c r="L13" s="102">
        <v>0</v>
      </c>
      <c r="M13" s="102">
        <v>0</v>
      </c>
      <c r="N13" s="102">
        <v>0</v>
      </c>
      <c r="O13" s="102">
        <v>0</v>
      </c>
      <c r="P13" s="102">
        <v>0</v>
      </c>
      <c r="Q13" s="102">
        <v>0</v>
      </c>
      <c r="R13" s="102">
        <v>0</v>
      </c>
      <c r="S13" s="102">
        <v>0</v>
      </c>
      <c r="T13" s="102">
        <v>17202.894</v>
      </c>
      <c r="U13" s="102">
        <v>-4.0000000000000001E-3</v>
      </c>
      <c r="V13" s="102">
        <v>0</v>
      </c>
      <c r="W13" s="102">
        <v>3.0000000000000001E-3</v>
      </c>
      <c r="X13" s="102">
        <v>-561.25199999999995</v>
      </c>
      <c r="Y13" s="102">
        <v>173.33099999999999</v>
      </c>
      <c r="Z13" s="102">
        <v>-77.144999999999996</v>
      </c>
      <c r="AA13" s="102">
        <v>12.755000000000001</v>
      </c>
      <c r="AB13" s="102">
        <v>0</v>
      </c>
      <c r="AC13" s="102">
        <v>-241.04599999999999</v>
      </c>
      <c r="AD13" s="102">
        <v>118.598</v>
      </c>
      <c r="AE13" s="102">
        <v>95.725999999999999</v>
      </c>
      <c r="AF13" s="102">
        <v>-39.923000000000002</v>
      </c>
      <c r="AG13" s="102">
        <v>46.680999999999997</v>
      </c>
      <c r="AH13" s="102">
        <v>-2479.6559999999999</v>
      </c>
      <c r="AI13" s="102">
        <v>-8719.1630000000005</v>
      </c>
      <c r="AJ13" s="102">
        <v>-173.88399999999999</v>
      </c>
      <c r="AK13" s="102">
        <v>-13.631</v>
      </c>
      <c r="AL13" s="102">
        <v>0</v>
      </c>
      <c r="AM13" s="102">
        <v>0</v>
      </c>
      <c r="AN13" s="102">
        <v>0</v>
      </c>
      <c r="AO13" s="102">
        <v>0.112</v>
      </c>
      <c r="AP13" s="102">
        <v>0</v>
      </c>
      <c r="AQ13" s="102">
        <v>0</v>
      </c>
      <c r="AR13" s="102">
        <v>0</v>
      </c>
      <c r="AS13" s="102">
        <v>0</v>
      </c>
      <c r="AT13" s="102">
        <v>0</v>
      </c>
      <c r="AU13" s="102">
        <v>0</v>
      </c>
      <c r="AV13" s="102">
        <v>0</v>
      </c>
      <c r="AW13" s="102">
        <v>0</v>
      </c>
      <c r="AX13" s="102">
        <v>0</v>
      </c>
      <c r="AY13" s="102">
        <v>0</v>
      </c>
      <c r="AZ13" s="102">
        <v>0</v>
      </c>
      <c r="BA13" s="102">
        <v>0</v>
      </c>
      <c r="BB13" s="102">
        <v>0</v>
      </c>
      <c r="BC13" s="102">
        <v>0</v>
      </c>
      <c r="BD13" s="102">
        <v>0</v>
      </c>
      <c r="BE13" s="102">
        <v>0</v>
      </c>
      <c r="BF13" s="102">
        <v>0</v>
      </c>
      <c r="BG13" s="102">
        <v>0</v>
      </c>
      <c r="BH13" s="102">
        <v>0</v>
      </c>
      <c r="BI13" s="102">
        <v>0</v>
      </c>
      <c r="BJ13" s="102">
        <v>5344.3960000000025</v>
      </c>
      <c r="BK13" s="102">
        <v>3.0000000000000001E-3</v>
      </c>
      <c r="BL13" s="104"/>
      <c r="BM13" s="104"/>
    </row>
    <row r="14" spans="2:65">
      <c r="B14" s="111" t="s">
        <v>262</v>
      </c>
      <c r="C14" s="112" t="s">
        <v>263</v>
      </c>
      <c r="D14" s="113">
        <v>19.783000000000001</v>
      </c>
      <c r="E14" s="113">
        <v>-10.417999999999999</v>
      </c>
      <c r="F14" s="113">
        <v>3956.212</v>
      </c>
      <c r="G14" s="113">
        <v>-6043.8280000000004</v>
      </c>
      <c r="H14" s="113">
        <v>0</v>
      </c>
      <c r="I14" s="113">
        <v>0</v>
      </c>
      <c r="J14" s="113">
        <v>0</v>
      </c>
      <c r="K14" s="113">
        <v>0</v>
      </c>
      <c r="L14" s="113">
        <v>-37.374000000000002</v>
      </c>
      <c r="M14" s="113">
        <v>0</v>
      </c>
      <c r="N14" s="113">
        <v>0.3</v>
      </c>
      <c r="O14" s="113">
        <v>-2E-3</v>
      </c>
      <c r="P14" s="113">
        <v>0</v>
      </c>
      <c r="Q14" s="113">
        <v>-423.78899999999999</v>
      </c>
      <c r="R14" s="113">
        <v>490.49099999999999</v>
      </c>
      <c r="S14" s="113">
        <v>-2107.828</v>
      </c>
      <c r="T14" s="113">
        <v>-24.091999999999999</v>
      </c>
      <c r="U14" s="113">
        <v>0.14899999999999999</v>
      </c>
      <c r="V14" s="113">
        <v>0.251</v>
      </c>
      <c r="W14" s="113">
        <v>-55.066000000000003</v>
      </c>
      <c r="X14" s="113">
        <v>13.603</v>
      </c>
      <c r="Y14" s="113">
        <v>65.132999999999996</v>
      </c>
      <c r="Z14" s="113">
        <v>-15.268000000000001</v>
      </c>
      <c r="AA14" s="113">
        <v>0</v>
      </c>
      <c r="AB14" s="113">
        <v>0</v>
      </c>
      <c r="AC14" s="113">
        <v>-122.819</v>
      </c>
      <c r="AD14" s="113">
        <v>0.80300000000000005</v>
      </c>
      <c r="AE14" s="113">
        <v>6.0110000000000001</v>
      </c>
      <c r="AF14" s="113">
        <v>-2.286</v>
      </c>
      <c r="AG14" s="113">
        <v>2.1000000000000001E-2</v>
      </c>
      <c r="AH14" s="113">
        <v>3.77</v>
      </c>
      <c r="AI14" s="113">
        <v>27.81</v>
      </c>
      <c r="AJ14" s="113">
        <v>-3.2890000000000001</v>
      </c>
      <c r="AK14" s="113">
        <v>126.46899999999999</v>
      </c>
      <c r="AL14" s="113">
        <v>0.90800000000000003</v>
      </c>
      <c r="AM14" s="113">
        <v>-0.94399999999999995</v>
      </c>
      <c r="AN14" s="113">
        <v>195.95699999999999</v>
      </c>
      <c r="AO14" s="113">
        <v>-94.888999999999996</v>
      </c>
      <c r="AP14" s="113">
        <v>0</v>
      </c>
      <c r="AQ14" s="113">
        <v>0</v>
      </c>
      <c r="AR14" s="113">
        <v>0</v>
      </c>
      <c r="AS14" s="113">
        <v>0</v>
      </c>
      <c r="AT14" s="113">
        <v>0</v>
      </c>
      <c r="AU14" s="113">
        <v>0</v>
      </c>
      <c r="AV14" s="113">
        <v>0</v>
      </c>
      <c r="AW14" s="113">
        <v>9.5000000000000001E-2</v>
      </c>
      <c r="AX14" s="113">
        <v>0</v>
      </c>
      <c r="AY14" s="113">
        <v>0</v>
      </c>
      <c r="AZ14" s="113">
        <v>0</v>
      </c>
      <c r="BA14" s="113">
        <v>0</v>
      </c>
      <c r="BB14" s="113">
        <v>0</v>
      </c>
      <c r="BC14" s="113">
        <v>0</v>
      </c>
      <c r="BD14" s="113">
        <v>0</v>
      </c>
      <c r="BE14" s="113">
        <v>0</v>
      </c>
      <c r="BF14" s="113">
        <v>0</v>
      </c>
      <c r="BG14" s="113">
        <v>0</v>
      </c>
      <c r="BH14" s="113">
        <v>0</v>
      </c>
      <c r="BI14" s="113">
        <v>0</v>
      </c>
      <c r="BJ14" s="113">
        <v>-4034.1259999999984</v>
      </c>
      <c r="BK14" s="113">
        <v>432.21100000000001</v>
      </c>
      <c r="BL14" s="104"/>
      <c r="BM14" s="104"/>
    </row>
    <row r="15" spans="2:65">
      <c r="B15" s="107" t="s">
        <v>264</v>
      </c>
      <c r="C15" s="108" t="s">
        <v>265</v>
      </c>
      <c r="D15" s="109">
        <v>476.70100000000002</v>
      </c>
      <c r="E15" s="109">
        <v>3488.54</v>
      </c>
      <c r="F15" s="109">
        <v>18220.901999999998</v>
      </c>
      <c r="G15" s="109">
        <v>59449.993000000002</v>
      </c>
      <c r="H15" s="109">
        <v>955.60400000000004</v>
      </c>
      <c r="I15" s="109">
        <v>3.1E-2</v>
      </c>
      <c r="J15" s="109">
        <v>15.398999999999999</v>
      </c>
      <c r="K15" s="109">
        <v>3.5190000000000001</v>
      </c>
      <c r="L15" s="109">
        <v>164.26</v>
      </c>
      <c r="M15" s="109">
        <v>0</v>
      </c>
      <c r="N15" s="109">
        <v>0.3</v>
      </c>
      <c r="O15" s="109">
        <v>-2E-3</v>
      </c>
      <c r="P15" s="109">
        <v>0</v>
      </c>
      <c r="Q15" s="109">
        <v>54137.822999999997</v>
      </c>
      <c r="R15" s="109">
        <v>490.49099999999999</v>
      </c>
      <c r="S15" s="109">
        <v>156075.51500000001</v>
      </c>
      <c r="T15" s="109">
        <v>17661.312000000002</v>
      </c>
      <c r="U15" s="109">
        <v>2.1999999999999999E-2</v>
      </c>
      <c r="V15" s="109">
        <v>-10.779</v>
      </c>
      <c r="W15" s="109">
        <v>-55.064</v>
      </c>
      <c r="X15" s="109">
        <v>6265.7950000000001</v>
      </c>
      <c r="Y15" s="109">
        <v>2338.7170000000001</v>
      </c>
      <c r="Z15" s="109">
        <v>-10857.555</v>
      </c>
      <c r="AA15" s="109">
        <v>-10.92</v>
      </c>
      <c r="AB15" s="109">
        <v>0</v>
      </c>
      <c r="AC15" s="109">
        <v>-20549.571</v>
      </c>
      <c r="AD15" s="109">
        <v>-490.12799999999999</v>
      </c>
      <c r="AE15" s="109">
        <v>-29097.734</v>
      </c>
      <c r="AF15" s="109">
        <v>-105.398</v>
      </c>
      <c r="AG15" s="109">
        <v>43.246000000000002</v>
      </c>
      <c r="AH15" s="109">
        <v>-6984.4849999999997</v>
      </c>
      <c r="AI15" s="109">
        <v>13643.356</v>
      </c>
      <c r="AJ15" s="109">
        <v>-332.76499999999999</v>
      </c>
      <c r="AK15" s="109">
        <v>-2319.2310000000002</v>
      </c>
      <c r="AL15" s="109">
        <v>-3303.895</v>
      </c>
      <c r="AM15" s="109">
        <v>-0.373</v>
      </c>
      <c r="AN15" s="109">
        <v>192.82599999999999</v>
      </c>
      <c r="AO15" s="109">
        <v>-2001.8440000000001</v>
      </c>
      <c r="AP15" s="109">
        <v>1806.902</v>
      </c>
      <c r="AQ15" s="109">
        <v>974.077</v>
      </c>
      <c r="AR15" s="109">
        <v>669.93399999999997</v>
      </c>
      <c r="AS15" s="109">
        <v>2804.4319999999998</v>
      </c>
      <c r="AT15" s="109">
        <v>96.281000000000006</v>
      </c>
      <c r="AU15" s="109">
        <v>75.518000000000001</v>
      </c>
      <c r="AV15" s="109">
        <v>0</v>
      </c>
      <c r="AW15" s="109">
        <v>685.42399999999998</v>
      </c>
      <c r="AX15" s="109">
        <v>488.87700000000001</v>
      </c>
      <c r="AY15" s="109">
        <v>0</v>
      </c>
      <c r="AZ15" s="109">
        <v>31078.76</v>
      </c>
      <c r="BA15" s="109">
        <v>594.49900000000002</v>
      </c>
      <c r="BB15" s="109">
        <v>224.72200000000001</v>
      </c>
      <c r="BC15" s="109">
        <v>2768.152</v>
      </c>
      <c r="BD15" s="109">
        <v>26.911999999999999</v>
      </c>
      <c r="BE15" s="109">
        <v>101.03</v>
      </c>
      <c r="BF15" s="109">
        <v>570.66099999999994</v>
      </c>
      <c r="BG15" s="109">
        <v>0</v>
      </c>
      <c r="BH15" s="109">
        <v>0</v>
      </c>
      <c r="BI15" s="109">
        <v>66.305000000000007</v>
      </c>
      <c r="BJ15" s="109">
        <v>300537.09400000004</v>
      </c>
      <c r="BK15" s="109">
        <v>12319.54</v>
      </c>
      <c r="BL15" s="104"/>
      <c r="BM15" s="104"/>
    </row>
    <row r="16" spans="2:65">
      <c r="B16" s="107" t="s">
        <v>266</v>
      </c>
      <c r="C16" s="108" t="s">
        <v>267</v>
      </c>
      <c r="D16" s="109">
        <v>-476.70100000000002</v>
      </c>
      <c r="E16" s="109">
        <v>-405.12200000000001</v>
      </c>
      <c r="F16" s="109">
        <v>-18220.901999999998</v>
      </c>
      <c r="G16" s="109">
        <v>-55771.538999999997</v>
      </c>
      <c r="H16" s="109">
        <v>-955.60400000000004</v>
      </c>
      <c r="I16" s="109">
        <v>0</v>
      </c>
      <c r="J16" s="109">
        <v>0</v>
      </c>
      <c r="K16" s="109">
        <v>469.32799999999997</v>
      </c>
      <c r="L16" s="109">
        <v>555.65099999999995</v>
      </c>
      <c r="M16" s="109">
        <v>560.74099999999999</v>
      </c>
      <c r="N16" s="109">
        <v>2798.7330000000002</v>
      </c>
      <c r="O16" s="109">
        <v>2324.489</v>
      </c>
      <c r="P16" s="109">
        <v>353.68299999999999</v>
      </c>
      <c r="Q16" s="109">
        <v>-51550.464999999997</v>
      </c>
      <c r="R16" s="109">
        <v>23297.991000000002</v>
      </c>
      <c r="S16" s="109">
        <v>-156075.51500000001</v>
      </c>
      <c r="T16" s="109">
        <v>-17661.312000000002</v>
      </c>
      <c r="U16" s="109">
        <v>-2.1999999999999999E-2</v>
      </c>
      <c r="V16" s="109">
        <v>10.779</v>
      </c>
      <c r="W16" s="109">
        <v>8118.4269999999997</v>
      </c>
      <c r="X16" s="109">
        <v>475.77600000000001</v>
      </c>
      <c r="Y16" s="109">
        <v>2412.8789999999999</v>
      </c>
      <c r="Z16" s="109">
        <v>21143.476999999999</v>
      </c>
      <c r="AA16" s="109">
        <v>14.047000000000001</v>
      </c>
      <c r="AB16" s="109">
        <v>0</v>
      </c>
      <c r="AC16" s="109">
        <v>23660.481</v>
      </c>
      <c r="AD16" s="109">
        <v>2822.6039999999998</v>
      </c>
      <c r="AE16" s="109">
        <v>52626.203999999998</v>
      </c>
      <c r="AF16" s="109">
        <v>294.15699999999998</v>
      </c>
      <c r="AG16" s="109">
        <v>20.204999999999998</v>
      </c>
      <c r="AH16" s="109">
        <v>8206.7919999999995</v>
      </c>
      <c r="AI16" s="109">
        <v>30161.062000000002</v>
      </c>
      <c r="AJ16" s="109">
        <v>544.48599999999999</v>
      </c>
      <c r="AK16" s="109">
        <v>3169.39</v>
      </c>
      <c r="AL16" s="109">
        <v>4987.9889999999996</v>
      </c>
      <c r="AM16" s="109">
        <v>20.021999999999998</v>
      </c>
      <c r="AN16" s="109">
        <v>603.70699999999999</v>
      </c>
      <c r="AO16" s="109">
        <v>3106.252</v>
      </c>
      <c r="AP16" s="109">
        <v>-235.06100000000001</v>
      </c>
      <c r="AQ16" s="109">
        <v>-136.214</v>
      </c>
      <c r="AR16" s="109">
        <v>-242.50200000000001</v>
      </c>
      <c r="AS16" s="109">
        <v>-1983.7449999999999</v>
      </c>
      <c r="AT16" s="109">
        <v>-43.473999999999997</v>
      </c>
      <c r="AU16" s="109">
        <v>-68.819999999999993</v>
      </c>
      <c r="AV16" s="109">
        <v>0</v>
      </c>
      <c r="AW16" s="109">
        <v>0</v>
      </c>
      <c r="AX16" s="109">
        <v>-488.87700000000001</v>
      </c>
      <c r="AY16" s="109">
        <v>0</v>
      </c>
      <c r="AZ16" s="109">
        <v>-31078.76</v>
      </c>
      <c r="BA16" s="109">
        <v>-594.49900000000002</v>
      </c>
      <c r="BB16" s="109">
        <v>0</v>
      </c>
      <c r="BC16" s="109">
        <v>-2768.152</v>
      </c>
      <c r="BD16" s="109">
        <v>0</v>
      </c>
      <c r="BE16" s="109">
        <v>-101.03</v>
      </c>
      <c r="BF16" s="109">
        <v>-570.66099999999994</v>
      </c>
      <c r="BG16" s="109">
        <v>0</v>
      </c>
      <c r="BH16" s="109">
        <v>50986.226000000002</v>
      </c>
      <c r="BI16" s="109">
        <v>6427.1840000000002</v>
      </c>
      <c r="BJ16" s="109">
        <v>-89256.215000000069</v>
      </c>
      <c r="BK16" s="109">
        <v>3076.3809999999999</v>
      </c>
      <c r="BL16" s="104"/>
      <c r="BM16" s="104"/>
    </row>
    <row r="17" spans="2:65">
      <c r="B17" s="114" t="s">
        <v>268</v>
      </c>
      <c r="C17" s="115" t="s">
        <v>269</v>
      </c>
      <c r="D17" s="102">
        <v>-189.297</v>
      </c>
      <c r="E17" s="102">
        <v>-386.90600000000001</v>
      </c>
      <c r="F17" s="102">
        <v>0</v>
      </c>
      <c r="G17" s="102">
        <v>-48219.161</v>
      </c>
      <c r="H17" s="102">
        <v>-955.60400000000004</v>
      </c>
      <c r="I17" s="102">
        <v>0</v>
      </c>
      <c r="J17" s="102">
        <v>0</v>
      </c>
      <c r="K17" s="102">
        <v>0</v>
      </c>
      <c r="L17" s="102">
        <v>0</v>
      </c>
      <c r="M17" s="102">
        <v>0</v>
      </c>
      <c r="N17" s="102">
        <v>-810.68100000000004</v>
      </c>
      <c r="O17" s="102">
        <v>-3113.6619999999998</v>
      </c>
      <c r="P17" s="102">
        <v>-786.84900000000005</v>
      </c>
      <c r="Q17" s="102">
        <v>-20563.156999999999</v>
      </c>
      <c r="R17" s="102">
        <v>-7.7789999999999999</v>
      </c>
      <c r="S17" s="102">
        <v>0</v>
      </c>
      <c r="T17" s="102">
        <v>0</v>
      </c>
      <c r="U17" s="102">
        <v>0</v>
      </c>
      <c r="V17" s="102">
        <v>0</v>
      </c>
      <c r="W17" s="102">
        <v>0</v>
      </c>
      <c r="X17" s="102">
        <v>-5.0970000000000004</v>
      </c>
      <c r="Y17" s="102">
        <v>-0.60599999999999998</v>
      </c>
      <c r="Z17" s="102">
        <v>-2E-3</v>
      </c>
      <c r="AA17" s="102">
        <v>0</v>
      </c>
      <c r="AB17" s="102">
        <v>0</v>
      </c>
      <c r="AC17" s="102">
        <v>0</v>
      </c>
      <c r="AD17" s="102">
        <v>-172.43299999999999</v>
      </c>
      <c r="AE17" s="102">
        <v>-139.554</v>
      </c>
      <c r="AF17" s="102">
        <v>0</v>
      </c>
      <c r="AG17" s="102">
        <v>0</v>
      </c>
      <c r="AH17" s="102">
        <v>-518.08100000000002</v>
      </c>
      <c r="AI17" s="102">
        <v>-261.483</v>
      </c>
      <c r="AJ17" s="102">
        <v>0</v>
      </c>
      <c r="AK17" s="102">
        <v>0</v>
      </c>
      <c r="AL17" s="102">
        <v>0</v>
      </c>
      <c r="AM17" s="102">
        <v>0</v>
      </c>
      <c r="AN17" s="102">
        <v>0</v>
      </c>
      <c r="AO17" s="102">
        <v>0</v>
      </c>
      <c r="AP17" s="102">
        <v>-60.975000000000001</v>
      </c>
      <c r="AQ17" s="102">
        <v>-12.438000000000001</v>
      </c>
      <c r="AR17" s="102">
        <v>-47.023000000000003</v>
      </c>
      <c r="AS17" s="102">
        <v>-916.98599999999999</v>
      </c>
      <c r="AT17" s="102">
        <v>-38.752000000000002</v>
      </c>
      <c r="AU17" s="102">
        <v>-51.018999999999998</v>
      </c>
      <c r="AV17" s="102">
        <v>0</v>
      </c>
      <c r="AW17" s="102">
        <v>0</v>
      </c>
      <c r="AX17" s="102">
        <v>-488.87700000000001</v>
      </c>
      <c r="AY17" s="102">
        <v>0</v>
      </c>
      <c r="AZ17" s="102">
        <v>-31078.76</v>
      </c>
      <c r="BA17" s="102">
        <v>-594.49900000000002</v>
      </c>
      <c r="BB17" s="102">
        <v>0</v>
      </c>
      <c r="BC17" s="102">
        <v>-2768.152</v>
      </c>
      <c r="BD17" s="102">
        <v>0</v>
      </c>
      <c r="BE17" s="102">
        <v>-101.03</v>
      </c>
      <c r="BF17" s="102">
        <v>-570.66099999999994</v>
      </c>
      <c r="BG17" s="102">
        <v>-487.18400000000003</v>
      </c>
      <c r="BH17" s="102">
        <v>46273.72</v>
      </c>
      <c r="BI17" s="102">
        <v>0</v>
      </c>
      <c r="BJ17" s="102">
        <v>-67072.987999999954</v>
      </c>
      <c r="BK17" s="102">
        <v>-10744.954</v>
      </c>
      <c r="BL17" s="104"/>
      <c r="BM17" s="104"/>
    </row>
    <row r="18" spans="2:65">
      <c r="B18" s="116" t="s">
        <v>270</v>
      </c>
      <c r="C18" s="117" t="s">
        <v>271</v>
      </c>
      <c r="D18" s="102">
        <v>-189.297</v>
      </c>
      <c r="E18" s="102">
        <v>-386.90600000000001</v>
      </c>
      <c r="F18" s="102">
        <v>0</v>
      </c>
      <c r="G18" s="102">
        <v>-48219.161</v>
      </c>
      <c r="H18" s="102">
        <v>-955.60400000000004</v>
      </c>
      <c r="I18" s="102">
        <v>0</v>
      </c>
      <c r="J18" s="102">
        <v>0</v>
      </c>
      <c r="K18" s="102">
        <v>0</v>
      </c>
      <c r="L18" s="102">
        <v>0</v>
      </c>
      <c r="M18" s="102">
        <v>0</v>
      </c>
      <c r="N18" s="102">
        <v>-446.16800000000001</v>
      </c>
      <c r="O18" s="102">
        <v>-1223.0419999999999</v>
      </c>
      <c r="P18" s="102">
        <v>-389.78699999999998</v>
      </c>
      <c r="Q18" s="102">
        <v>-19885.883000000002</v>
      </c>
      <c r="R18" s="102">
        <v>0</v>
      </c>
      <c r="S18" s="102">
        <v>0</v>
      </c>
      <c r="T18" s="102">
        <v>0</v>
      </c>
      <c r="U18" s="102">
        <v>0</v>
      </c>
      <c r="V18" s="102">
        <v>0</v>
      </c>
      <c r="W18" s="102">
        <v>0</v>
      </c>
      <c r="X18" s="102">
        <v>-5.0970000000000004</v>
      </c>
      <c r="Y18" s="102">
        <v>-0.60599999999999998</v>
      </c>
      <c r="Z18" s="102">
        <v>-2E-3</v>
      </c>
      <c r="AA18" s="102">
        <v>0</v>
      </c>
      <c r="AB18" s="102">
        <v>0</v>
      </c>
      <c r="AC18" s="102">
        <v>0</v>
      </c>
      <c r="AD18" s="102">
        <v>-172.43299999999999</v>
      </c>
      <c r="AE18" s="102">
        <v>-139.392</v>
      </c>
      <c r="AF18" s="102">
        <v>0</v>
      </c>
      <c r="AG18" s="102">
        <v>0</v>
      </c>
      <c r="AH18" s="102">
        <v>-463.57799999999997</v>
      </c>
      <c r="AI18" s="102">
        <v>0</v>
      </c>
      <c r="AJ18" s="102">
        <v>0</v>
      </c>
      <c r="AK18" s="102">
        <v>0</v>
      </c>
      <c r="AL18" s="102">
        <v>0</v>
      </c>
      <c r="AM18" s="102">
        <v>0</v>
      </c>
      <c r="AN18" s="102">
        <v>0</v>
      </c>
      <c r="AO18" s="102">
        <v>0</v>
      </c>
      <c r="AP18" s="102">
        <v>-60.177999999999997</v>
      </c>
      <c r="AQ18" s="102">
        <v>-5.3150000000000004</v>
      </c>
      <c r="AR18" s="102">
        <v>-44.296999999999997</v>
      </c>
      <c r="AS18" s="102">
        <v>-916.197</v>
      </c>
      <c r="AT18" s="102">
        <v>-35.871000000000002</v>
      </c>
      <c r="AU18" s="102">
        <v>-51.018999999999998</v>
      </c>
      <c r="AV18" s="102">
        <v>0</v>
      </c>
      <c r="AW18" s="102">
        <v>0</v>
      </c>
      <c r="AX18" s="102">
        <v>-488.87700000000001</v>
      </c>
      <c r="AY18" s="102">
        <v>0</v>
      </c>
      <c r="AZ18" s="102">
        <v>-31078.76</v>
      </c>
      <c r="BA18" s="102">
        <v>-593.98900000000003</v>
      </c>
      <c r="BB18" s="102">
        <v>0</v>
      </c>
      <c r="BC18" s="102">
        <v>-2513.6060000000002</v>
      </c>
      <c r="BD18" s="102">
        <v>0</v>
      </c>
      <c r="BE18" s="102">
        <v>-101.03</v>
      </c>
      <c r="BF18" s="102">
        <v>-568.59699999999998</v>
      </c>
      <c r="BG18" s="102">
        <v>-480.7</v>
      </c>
      <c r="BH18" s="102">
        <v>44272.879000000001</v>
      </c>
      <c r="BI18" s="102">
        <v>0</v>
      </c>
      <c r="BJ18" s="102">
        <v>-65142.512999999977</v>
      </c>
      <c r="BK18" s="102">
        <v>-8172.866</v>
      </c>
      <c r="BL18" s="104"/>
      <c r="BM18" s="104"/>
    </row>
    <row r="19" spans="2:65" collapsed="1">
      <c r="B19" s="116" t="s">
        <v>272</v>
      </c>
      <c r="C19" s="117" t="s">
        <v>273</v>
      </c>
      <c r="D19" s="102">
        <v>0</v>
      </c>
      <c r="E19" s="102">
        <v>0</v>
      </c>
      <c r="F19" s="102">
        <v>0</v>
      </c>
      <c r="G19" s="102">
        <v>0</v>
      </c>
      <c r="H19" s="102">
        <v>0</v>
      </c>
      <c r="I19" s="102">
        <v>0</v>
      </c>
      <c r="J19" s="102">
        <v>0</v>
      </c>
      <c r="K19" s="102">
        <v>0</v>
      </c>
      <c r="L19" s="102">
        <v>0</v>
      </c>
      <c r="M19" s="102">
        <v>0</v>
      </c>
      <c r="N19" s="102">
        <v>-364.51299999999998</v>
      </c>
      <c r="O19" s="102">
        <v>-1890.6189999999999</v>
      </c>
      <c r="P19" s="102">
        <v>-397.06200000000001</v>
      </c>
      <c r="Q19" s="102">
        <v>-677.274</v>
      </c>
      <c r="R19" s="102">
        <v>-7.7789999999999999</v>
      </c>
      <c r="S19" s="102">
        <v>0</v>
      </c>
      <c r="T19" s="102">
        <v>0</v>
      </c>
      <c r="U19" s="102">
        <v>0</v>
      </c>
      <c r="V19" s="102">
        <v>0</v>
      </c>
      <c r="W19" s="102">
        <v>0</v>
      </c>
      <c r="X19" s="102">
        <v>0</v>
      </c>
      <c r="Y19" s="102">
        <v>0</v>
      </c>
      <c r="Z19" s="102">
        <v>0</v>
      </c>
      <c r="AA19" s="102">
        <v>0</v>
      </c>
      <c r="AB19" s="102">
        <v>0</v>
      </c>
      <c r="AC19" s="102">
        <v>0</v>
      </c>
      <c r="AD19" s="102">
        <v>0</v>
      </c>
      <c r="AE19" s="102">
        <v>-0.16200000000000001</v>
      </c>
      <c r="AF19" s="102">
        <v>0</v>
      </c>
      <c r="AG19" s="102">
        <v>0</v>
      </c>
      <c r="AH19" s="102">
        <v>-54.503</v>
      </c>
      <c r="AI19" s="102">
        <v>-261.483</v>
      </c>
      <c r="AJ19" s="102">
        <v>0</v>
      </c>
      <c r="AK19" s="102">
        <v>0</v>
      </c>
      <c r="AL19" s="102">
        <v>0</v>
      </c>
      <c r="AM19" s="102">
        <v>0</v>
      </c>
      <c r="AN19" s="102">
        <v>0</v>
      </c>
      <c r="AO19" s="102">
        <v>0</v>
      </c>
      <c r="AP19" s="102">
        <v>-0.79800000000000004</v>
      </c>
      <c r="AQ19" s="102">
        <v>-7.1239999999999997</v>
      </c>
      <c r="AR19" s="102">
        <v>-2.726</v>
      </c>
      <c r="AS19" s="102">
        <v>-0.79</v>
      </c>
      <c r="AT19" s="102">
        <v>-2.8809999999999998</v>
      </c>
      <c r="AU19" s="102">
        <v>0</v>
      </c>
      <c r="AV19" s="102">
        <v>0</v>
      </c>
      <c r="AW19" s="102">
        <v>0</v>
      </c>
      <c r="AX19" s="102">
        <v>0</v>
      </c>
      <c r="AY19" s="102">
        <v>0</v>
      </c>
      <c r="AZ19" s="102">
        <v>0</v>
      </c>
      <c r="BA19" s="102">
        <v>-0.51100000000000001</v>
      </c>
      <c r="BB19" s="102">
        <v>0</v>
      </c>
      <c r="BC19" s="102">
        <v>-254.54599999999999</v>
      </c>
      <c r="BD19" s="102">
        <v>0</v>
      </c>
      <c r="BE19" s="102">
        <v>0</v>
      </c>
      <c r="BF19" s="102">
        <v>-2.0640000000000001</v>
      </c>
      <c r="BG19" s="102">
        <v>-6.484</v>
      </c>
      <c r="BH19" s="102">
        <v>2000.8409999999999</v>
      </c>
      <c r="BI19" s="102">
        <v>0</v>
      </c>
      <c r="BJ19" s="102">
        <v>-1930.4779999999992</v>
      </c>
      <c r="BK19" s="102">
        <v>-2572.0880000000002</v>
      </c>
      <c r="BL19" s="104"/>
      <c r="BM19" s="104"/>
    </row>
    <row r="20" spans="2:65">
      <c r="B20" s="114" t="s">
        <v>274</v>
      </c>
      <c r="C20" s="115" t="s">
        <v>275</v>
      </c>
      <c r="D20" s="102">
        <v>0</v>
      </c>
      <c r="E20" s="102">
        <v>0</v>
      </c>
      <c r="F20" s="102">
        <v>0</v>
      </c>
      <c r="G20" s="102">
        <v>-2526.2600000000002</v>
      </c>
      <c r="H20" s="102">
        <v>0</v>
      </c>
      <c r="I20" s="102">
        <v>0</v>
      </c>
      <c r="J20" s="102">
        <v>0</v>
      </c>
      <c r="K20" s="102">
        <v>0</v>
      </c>
      <c r="L20" s="102">
        <v>0</v>
      </c>
      <c r="M20" s="102">
        <v>0</v>
      </c>
      <c r="N20" s="102">
        <v>0</v>
      </c>
      <c r="O20" s="102">
        <v>0</v>
      </c>
      <c r="P20" s="102">
        <v>0</v>
      </c>
      <c r="Q20" s="102">
        <v>-6612.1949999999997</v>
      </c>
      <c r="R20" s="102">
        <v>-560.75800000000004</v>
      </c>
      <c r="S20" s="102">
        <v>0</v>
      </c>
      <c r="T20" s="102">
        <v>0</v>
      </c>
      <c r="U20" s="102">
        <v>0</v>
      </c>
      <c r="V20" s="102">
        <v>0</v>
      </c>
      <c r="W20" s="102">
        <v>-422.47199999999998</v>
      </c>
      <c r="X20" s="102">
        <v>-76.41</v>
      </c>
      <c r="Y20" s="102">
        <v>0</v>
      </c>
      <c r="Z20" s="102">
        <v>-3.0000000000000001E-3</v>
      </c>
      <c r="AA20" s="102">
        <v>0</v>
      </c>
      <c r="AB20" s="102">
        <v>0</v>
      </c>
      <c r="AC20" s="102">
        <v>0</v>
      </c>
      <c r="AD20" s="102">
        <v>-1.1619999999999999</v>
      </c>
      <c r="AE20" s="102">
        <v>0</v>
      </c>
      <c r="AF20" s="102">
        <v>0</v>
      </c>
      <c r="AG20" s="102">
        <v>0</v>
      </c>
      <c r="AH20" s="102">
        <v>-152.37100000000001</v>
      </c>
      <c r="AI20" s="102">
        <v>-755.851</v>
      </c>
      <c r="AJ20" s="102">
        <v>0</v>
      </c>
      <c r="AK20" s="102">
        <v>0</v>
      </c>
      <c r="AL20" s="102">
        <v>0</v>
      </c>
      <c r="AM20" s="102">
        <v>0</v>
      </c>
      <c r="AN20" s="102">
        <v>0</v>
      </c>
      <c r="AO20" s="102">
        <v>-494.00799999999998</v>
      </c>
      <c r="AP20" s="102">
        <v>-71.546999999999997</v>
      </c>
      <c r="AQ20" s="102">
        <v>-123.77500000000001</v>
      </c>
      <c r="AR20" s="102">
        <v>-171.54599999999999</v>
      </c>
      <c r="AS20" s="102">
        <v>-1050.1880000000001</v>
      </c>
      <c r="AT20" s="102">
        <v>-1.5620000000000001</v>
      </c>
      <c r="AU20" s="102">
        <v>0</v>
      </c>
      <c r="AV20" s="102">
        <v>0</v>
      </c>
      <c r="AW20" s="102">
        <v>0</v>
      </c>
      <c r="AX20" s="102">
        <v>0</v>
      </c>
      <c r="AY20" s="102">
        <v>0</v>
      </c>
      <c r="AZ20" s="102">
        <v>0</v>
      </c>
      <c r="BA20" s="102">
        <v>0</v>
      </c>
      <c r="BB20" s="102">
        <v>0</v>
      </c>
      <c r="BC20" s="102">
        <v>0</v>
      </c>
      <c r="BD20" s="102">
        <v>0</v>
      </c>
      <c r="BE20" s="102">
        <v>0</v>
      </c>
      <c r="BF20" s="102">
        <v>0</v>
      </c>
      <c r="BG20" s="102">
        <v>0</v>
      </c>
      <c r="BH20" s="102">
        <v>4698.59</v>
      </c>
      <c r="BI20" s="102">
        <v>5993.451</v>
      </c>
      <c r="BJ20" s="102">
        <v>-2328.067</v>
      </c>
      <c r="BK20" s="102">
        <v>-1841.09</v>
      </c>
      <c r="BL20" s="104"/>
      <c r="BM20" s="104"/>
    </row>
    <row r="21" spans="2:65">
      <c r="B21" s="116" t="s">
        <v>276</v>
      </c>
      <c r="C21" s="117" t="s">
        <v>277</v>
      </c>
      <c r="D21" s="102">
        <v>0</v>
      </c>
      <c r="E21" s="102">
        <v>0</v>
      </c>
      <c r="F21" s="102">
        <v>0</v>
      </c>
      <c r="G21" s="102">
        <v>0</v>
      </c>
      <c r="H21" s="102">
        <v>0</v>
      </c>
      <c r="I21" s="102">
        <v>0</v>
      </c>
      <c r="J21" s="102">
        <v>0</v>
      </c>
      <c r="K21" s="102">
        <v>0</v>
      </c>
      <c r="L21" s="102">
        <v>0</v>
      </c>
      <c r="M21" s="102">
        <v>0</v>
      </c>
      <c r="N21" s="102">
        <v>0</v>
      </c>
      <c r="O21" s="102">
        <v>0</v>
      </c>
      <c r="P21" s="102">
        <v>0</v>
      </c>
      <c r="Q21" s="102">
        <v>-6026.31</v>
      </c>
      <c r="R21" s="102">
        <v>-421.649</v>
      </c>
      <c r="S21" s="102">
        <v>0</v>
      </c>
      <c r="T21" s="102">
        <v>0</v>
      </c>
      <c r="U21" s="102">
        <v>0</v>
      </c>
      <c r="V21" s="102">
        <v>0</v>
      </c>
      <c r="W21" s="102">
        <v>0</v>
      </c>
      <c r="X21" s="102">
        <v>-15.548</v>
      </c>
      <c r="Y21" s="102">
        <v>0</v>
      </c>
      <c r="Z21" s="102">
        <v>-3.0000000000000001E-3</v>
      </c>
      <c r="AA21" s="102">
        <v>0</v>
      </c>
      <c r="AB21" s="102">
        <v>0</v>
      </c>
      <c r="AC21" s="102">
        <v>0</v>
      </c>
      <c r="AD21" s="102">
        <v>-0.59599999999999997</v>
      </c>
      <c r="AE21" s="102">
        <v>0</v>
      </c>
      <c r="AF21" s="102">
        <v>0</v>
      </c>
      <c r="AG21" s="102">
        <v>0</v>
      </c>
      <c r="AH21" s="102">
        <v>-30.007000000000001</v>
      </c>
      <c r="AI21" s="102">
        <v>0</v>
      </c>
      <c r="AJ21" s="102">
        <v>0</v>
      </c>
      <c r="AK21" s="102">
        <v>0</v>
      </c>
      <c r="AL21" s="102">
        <v>0</v>
      </c>
      <c r="AM21" s="102">
        <v>0</v>
      </c>
      <c r="AN21" s="102">
        <v>0</v>
      </c>
      <c r="AO21" s="102">
        <v>0</v>
      </c>
      <c r="AP21" s="102">
        <v>-71.453000000000003</v>
      </c>
      <c r="AQ21" s="102">
        <v>-78.215000000000003</v>
      </c>
      <c r="AR21" s="102">
        <v>-10.877000000000001</v>
      </c>
      <c r="AS21" s="102">
        <v>-66.045000000000002</v>
      </c>
      <c r="AT21" s="102">
        <v>-0.755</v>
      </c>
      <c r="AU21" s="102">
        <v>0</v>
      </c>
      <c r="AV21" s="102">
        <v>0</v>
      </c>
      <c r="AW21" s="102">
        <v>0</v>
      </c>
      <c r="AX21" s="102">
        <v>0</v>
      </c>
      <c r="AY21" s="102">
        <v>0</v>
      </c>
      <c r="AZ21" s="102">
        <v>0</v>
      </c>
      <c r="BA21" s="102">
        <v>0</v>
      </c>
      <c r="BB21" s="102">
        <v>0</v>
      </c>
      <c r="BC21" s="102">
        <v>0</v>
      </c>
      <c r="BD21" s="102">
        <v>0</v>
      </c>
      <c r="BE21" s="102">
        <v>0</v>
      </c>
      <c r="BF21" s="102">
        <v>0</v>
      </c>
      <c r="BG21" s="102">
        <v>0</v>
      </c>
      <c r="BH21" s="102">
        <v>2631.0659999999998</v>
      </c>
      <c r="BI21" s="102">
        <v>2566.6770000000001</v>
      </c>
      <c r="BJ21" s="102">
        <v>-1523.7150000000006</v>
      </c>
      <c r="BK21" s="102">
        <v>-227.34399999999999</v>
      </c>
      <c r="BL21" s="104"/>
      <c r="BM21" s="104"/>
    </row>
    <row r="22" spans="2:65" collapsed="1">
      <c r="B22" s="116" t="s">
        <v>278</v>
      </c>
      <c r="C22" s="117" t="s">
        <v>279</v>
      </c>
      <c r="D22" s="102">
        <v>0</v>
      </c>
      <c r="E22" s="102">
        <v>0</v>
      </c>
      <c r="F22" s="102">
        <v>0</v>
      </c>
      <c r="G22" s="102">
        <v>-2526.2600000000002</v>
      </c>
      <c r="H22" s="102">
        <v>0</v>
      </c>
      <c r="I22" s="102">
        <v>0</v>
      </c>
      <c r="J22" s="102">
        <v>0</v>
      </c>
      <c r="K22" s="102">
        <v>0</v>
      </c>
      <c r="L22" s="102">
        <v>0</v>
      </c>
      <c r="M22" s="102">
        <v>0</v>
      </c>
      <c r="N22" s="102">
        <v>0</v>
      </c>
      <c r="O22" s="102">
        <v>0</v>
      </c>
      <c r="P22" s="102">
        <v>0</v>
      </c>
      <c r="Q22" s="102">
        <v>-585.88499999999999</v>
      </c>
      <c r="R22" s="102">
        <v>-139.10900000000001</v>
      </c>
      <c r="S22" s="102">
        <v>0</v>
      </c>
      <c r="T22" s="102">
        <v>0</v>
      </c>
      <c r="U22" s="102">
        <v>0</v>
      </c>
      <c r="V22" s="102">
        <v>0</v>
      </c>
      <c r="W22" s="102">
        <v>-422.47199999999998</v>
      </c>
      <c r="X22" s="102">
        <v>-60.862000000000002</v>
      </c>
      <c r="Y22" s="102">
        <v>0</v>
      </c>
      <c r="Z22" s="102">
        <v>0</v>
      </c>
      <c r="AA22" s="102">
        <v>0</v>
      </c>
      <c r="AB22" s="102">
        <v>0</v>
      </c>
      <c r="AC22" s="102">
        <v>0</v>
      </c>
      <c r="AD22" s="102">
        <v>-0.56599999999999995</v>
      </c>
      <c r="AE22" s="102">
        <v>0</v>
      </c>
      <c r="AF22" s="102">
        <v>0</v>
      </c>
      <c r="AG22" s="102">
        <v>0</v>
      </c>
      <c r="AH22" s="102">
        <v>-122.364</v>
      </c>
      <c r="AI22" s="102">
        <v>-755.851</v>
      </c>
      <c r="AJ22" s="102">
        <v>0</v>
      </c>
      <c r="AK22" s="102">
        <v>0</v>
      </c>
      <c r="AL22" s="102">
        <v>0</v>
      </c>
      <c r="AM22" s="102">
        <v>0</v>
      </c>
      <c r="AN22" s="102">
        <v>0</v>
      </c>
      <c r="AO22" s="102">
        <v>-494.00799999999998</v>
      </c>
      <c r="AP22" s="102">
        <v>-9.4E-2</v>
      </c>
      <c r="AQ22" s="102">
        <v>-45.56</v>
      </c>
      <c r="AR22" s="102">
        <v>-160.66999999999999</v>
      </c>
      <c r="AS22" s="102">
        <v>-984.14300000000003</v>
      </c>
      <c r="AT22" s="102">
        <v>-0.80700000000000005</v>
      </c>
      <c r="AU22" s="102">
        <v>0</v>
      </c>
      <c r="AV22" s="102">
        <v>0</v>
      </c>
      <c r="AW22" s="102">
        <v>0</v>
      </c>
      <c r="AX22" s="102">
        <v>0</v>
      </c>
      <c r="AY22" s="102">
        <v>0</v>
      </c>
      <c r="AZ22" s="102">
        <v>0</v>
      </c>
      <c r="BA22" s="102">
        <v>0</v>
      </c>
      <c r="BB22" s="102">
        <v>0</v>
      </c>
      <c r="BC22" s="102">
        <v>0</v>
      </c>
      <c r="BD22" s="102">
        <v>0</v>
      </c>
      <c r="BE22" s="102">
        <v>0</v>
      </c>
      <c r="BF22" s="102">
        <v>0</v>
      </c>
      <c r="BG22" s="102">
        <v>0</v>
      </c>
      <c r="BH22" s="102">
        <v>2067.5230000000001</v>
      </c>
      <c r="BI22" s="102">
        <v>3426.7739999999999</v>
      </c>
      <c r="BJ22" s="102">
        <v>-804.35400000000072</v>
      </c>
      <c r="BK22" s="102">
        <v>-1613.7460000000001</v>
      </c>
      <c r="BL22" s="104"/>
      <c r="BM22" s="104"/>
    </row>
    <row r="23" spans="2:65">
      <c r="B23" s="114" t="s">
        <v>280</v>
      </c>
      <c r="C23" s="115" t="s">
        <v>281</v>
      </c>
      <c r="D23" s="102">
        <v>0</v>
      </c>
      <c r="E23" s="102">
        <v>0</v>
      </c>
      <c r="F23" s="102">
        <v>0</v>
      </c>
      <c r="G23" s="102">
        <v>0</v>
      </c>
      <c r="H23" s="102">
        <v>0</v>
      </c>
      <c r="I23" s="102">
        <v>0</v>
      </c>
      <c r="J23" s="102">
        <v>0</v>
      </c>
      <c r="K23" s="102">
        <v>0</v>
      </c>
      <c r="L23" s="102">
        <v>0</v>
      </c>
      <c r="M23" s="102">
        <v>0</v>
      </c>
      <c r="N23" s="102">
        <v>0</v>
      </c>
      <c r="O23" s="102">
        <v>0</v>
      </c>
      <c r="P23" s="102">
        <v>0</v>
      </c>
      <c r="Q23" s="102">
        <v>-40.896000000000001</v>
      </c>
      <c r="R23" s="102">
        <v>-293.99599999999998</v>
      </c>
      <c r="S23" s="102">
        <v>0</v>
      </c>
      <c r="T23" s="102">
        <v>0</v>
      </c>
      <c r="U23" s="102">
        <v>0</v>
      </c>
      <c r="V23" s="102">
        <v>0</v>
      </c>
      <c r="W23" s="102">
        <v>0</v>
      </c>
      <c r="X23" s="102">
        <v>-72.200999999999993</v>
      </c>
      <c r="Y23" s="102">
        <v>0</v>
      </c>
      <c r="Z23" s="102">
        <v>0</v>
      </c>
      <c r="AA23" s="102">
        <v>0</v>
      </c>
      <c r="AB23" s="102">
        <v>0</v>
      </c>
      <c r="AC23" s="102">
        <v>0</v>
      </c>
      <c r="AD23" s="102">
        <v>-0.628</v>
      </c>
      <c r="AE23" s="102">
        <v>-0.29899999999999999</v>
      </c>
      <c r="AF23" s="102">
        <v>-0.16</v>
      </c>
      <c r="AG23" s="102">
        <v>0</v>
      </c>
      <c r="AH23" s="102">
        <v>-200.93799999999999</v>
      </c>
      <c r="AI23" s="102">
        <v>0</v>
      </c>
      <c r="AJ23" s="102">
        <v>0</v>
      </c>
      <c r="AK23" s="102">
        <v>0</v>
      </c>
      <c r="AL23" s="102">
        <v>0</v>
      </c>
      <c r="AM23" s="102">
        <v>0</v>
      </c>
      <c r="AN23" s="102">
        <v>0</v>
      </c>
      <c r="AO23" s="102">
        <v>-16.277000000000001</v>
      </c>
      <c r="AP23" s="102">
        <v>-102.539</v>
      </c>
      <c r="AQ23" s="102">
        <v>0</v>
      </c>
      <c r="AR23" s="102">
        <v>-23.931999999999999</v>
      </c>
      <c r="AS23" s="102">
        <v>-16.57</v>
      </c>
      <c r="AT23" s="102">
        <v>-3.16</v>
      </c>
      <c r="AU23" s="102">
        <v>-17.800999999999998</v>
      </c>
      <c r="AV23" s="102">
        <v>0</v>
      </c>
      <c r="AW23" s="102">
        <v>0</v>
      </c>
      <c r="AX23" s="102">
        <v>0</v>
      </c>
      <c r="AY23" s="102">
        <v>0</v>
      </c>
      <c r="AZ23" s="102">
        <v>0</v>
      </c>
      <c r="BA23" s="102">
        <v>0</v>
      </c>
      <c r="BB23" s="102">
        <v>0</v>
      </c>
      <c r="BC23" s="102">
        <v>0</v>
      </c>
      <c r="BD23" s="102">
        <v>0</v>
      </c>
      <c r="BE23" s="102">
        <v>0</v>
      </c>
      <c r="BF23" s="102">
        <v>0</v>
      </c>
      <c r="BG23" s="102">
        <v>0</v>
      </c>
      <c r="BH23" s="102">
        <v>0</v>
      </c>
      <c r="BI23" s="102">
        <v>500.03899999999999</v>
      </c>
      <c r="BJ23" s="102">
        <v>-289.35800000000006</v>
      </c>
      <c r="BK23" s="102">
        <v>-164.001</v>
      </c>
      <c r="BL23" s="104"/>
      <c r="BM23" s="104"/>
    </row>
    <row r="24" spans="2:65">
      <c r="B24" s="116" t="s">
        <v>282</v>
      </c>
      <c r="C24" s="117" t="s">
        <v>283</v>
      </c>
      <c r="D24" s="102">
        <v>0</v>
      </c>
      <c r="E24" s="102">
        <v>0</v>
      </c>
      <c r="F24" s="102">
        <v>0</v>
      </c>
      <c r="G24" s="102">
        <v>0</v>
      </c>
      <c r="H24" s="102">
        <v>0</v>
      </c>
      <c r="I24" s="102">
        <v>0</v>
      </c>
      <c r="J24" s="102">
        <v>0</v>
      </c>
      <c r="K24" s="102">
        <v>0</v>
      </c>
      <c r="L24" s="102">
        <v>0</v>
      </c>
      <c r="M24" s="102">
        <v>0</v>
      </c>
      <c r="N24" s="102">
        <v>0</v>
      </c>
      <c r="O24" s="102">
        <v>0</v>
      </c>
      <c r="P24" s="102">
        <v>0</v>
      </c>
      <c r="Q24" s="102">
        <v>-40.896000000000001</v>
      </c>
      <c r="R24" s="102">
        <v>-286.411</v>
      </c>
      <c r="S24" s="102">
        <v>0</v>
      </c>
      <c r="T24" s="102">
        <v>0</v>
      </c>
      <c r="U24" s="102">
        <v>0</v>
      </c>
      <c r="V24" s="102">
        <v>0</v>
      </c>
      <c r="W24" s="102">
        <v>0</v>
      </c>
      <c r="X24" s="102">
        <v>-71.036000000000001</v>
      </c>
      <c r="Y24" s="102">
        <v>0</v>
      </c>
      <c r="Z24" s="102">
        <v>0</v>
      </c>
      <c r="AA24" s="102">
        <v>0</v>
      </c>
      <c r="AB24" s="102">
        <v>0</v>
      </c>
      <c r="AC24" s="102">
        <v>0</v>
      </c>
      <c r="AD24" s="102">
        <v>-0.628</v>
      </c>
      <c r="AE24" s="102">
        <v>-1.2E-2</v>
      </c>
      <c r="AF24" s="102">
        <v>-0.16</v>
      </c>
      <c r="AG24" s="102">
        <v>0</v>
      </c>
      <c r="AH24" s="102">
        <v>-158.15700000000001</v>
      </c>
      <c r="AI24" s="102">
        <v>0</v>
      </c>
      <c r="AJ24" s="102">
        <v>0</v>
      </c>
      <c r="AK24" s="102">
        <v>0</v>
      </c>
      <c r="AL24" s="102">
        <v>0</v>
      </c>
      <c r="AM24" s="102">
        <v>0</v>
      </c>
      <c r="AN24" s="102">
        <v>0</v>
      </c>
      <c r="AO24" s="102">
        <v>0</v>
      </c>
      <c r="AP24" s="102">
        <v>0</v>
      </c>
      <c r="AQ24" s="102">
        <v>0</v>
      </c>
      <c r="AR24" s="102">
        <v>0</v>
      </c>
      <c r="AS24" s="102">
        <v>0</v>
      </c>
      <c r="AT24" s="102">
        <v>-3.16</v>
      </c>
      <c r="AU24" s="102">
        <v>-17.800999999999998</v>
      </c>
      <c r="AV24" s="102">
        <v>0</v>
      </c>
      <c r="AW24" s="102">
        <v>0</v>
      </c>
      <c r="AX24" s="102">
        <v>0</v>
      </c>
      <c r="AY24" s="102">
        <v>0</v>
      </c>
      <c r="AZ24" s="102">
        <v>0</v>
      </c>
      <c r="BA24" s="102">
        <v>0</v>
      </c>
      <c r="BB24" s="102">
        <v>0</v>
      </c>
      <c r="BC24" s="102">
        <v>0</v>
      </c>
      <c r="BD24" s="102">
        <v>0</v>
      </c>
      <c r="BE24" s="102">
        <v>0</v>
      </c>
      <c r="BF24" s="102">
        <v>0</v>
      </c>
      <c r="BG24" s="102">
        <v>0</v>
      </c>
      <c r="BH24" s="102">
        <v>0</v>
      </c>
      <c r="BI24" s="102">
        <v>239.30500000000001</v>
      </c>
      <c r="BJ24" s="102">
        <v>-338.95600000000007</v>
      </c>
      <c r="BK24" s="102">
        <v>-20.960999999999999</v>
      </c>
      <c r="BL24" s="104"/>
      <c r="BM24" s="104"/>
    </row>
    <row r="25" spans="2:65" collapsed="1">
      <c r="B25" s="116" t="s">
        <v>284</v>
      </c>
      <c r="C25" s="117" t="s">
        <v>285</v>
      </c>
      <c r="D25" s="102">
        <v>0</v>
      </c>
      <c r="E25" s="102">
        <v>0</v>
      </c>
      <c r="F25" s="102">
        <v>0</v>
      </c>
      <c r="G25" s="102">
        <v>0</v>
      </c>
      <c r="H25" s="102">
        <v>0</v>
      </c>
      <c r="I25" s="102">
        <v>0</v>
      </c>
      <c r="J25" s="102">
        <v>0</v>
      </c>
      <c r="K25" s="102">
        <v>0</v>
      </c>
      <c r="L25" s="102">
        <v>0</v>
      </c>
      <c r="M25" s="102">
        <v>0</v>
      </c>
      <c r="N25" s="102">
        <v>0</v>
      </c>
      <c r="O25" s="102">
        <v>0</v>
      </c>
      <c r="P25" s="102">
        <v>0</v>
      </c>
      <c r="Q25" s="102">
        <v>0</v>
      </c>
      <c r="R25" s="102">
        <v>-7.585</v>
      </c>
      <c r="S25" s="102">
        <v>0</v>
      </c>
      <c r="T25" s="102">
        <v>0</v>
      </c>
      <c r="U25" s="102">
        <v>0</v>
      </c>
      <c r="V25" s="102">
        <v>0</v>
      </c>
      <c r="W25" s="102">
        <v>0</v>
      </c>
      <c r="X25" s="102">
        <v>-1.165</v>
      </c>
      <c r="Y25" s="102">
        <v>0</v>
      </c>
      <c r="Z25" s="102">
        <v>0</v>
      </c>
      <c r="AA25" s="102">
        <v>0</v>
      </c>
      <c r="AB25" s="102">
        <v>0</v>
      </c>
      <c r="AC25" s="102">
        <v>0</v>
      </c>
      <c r="AD25" s="102">
        <v>-1E-3</v>
      </c>
      <c r="AE25" s="102">
        <v>-0.28699999999999998</v>
      </c>
      <c r="AF25" s="102">
        <v>0</v>
      </c>
      <c r="AG25" s="102">
        <v>0</v>
      </c>
      <c r="AH25" s="102">
        <v>-42.780999999999999</v>
      </c>
      <c r="AI25" s="102">
        <v>0</v>
      </c>
      <c r="AJ25" s="102">
        <v>0</v>
      </c>
      <c r="AK25" s="102">
        <v>0</v>
      </c>
      <c r="AL25" s="102">
        <v>0</v>
      </c>
      <c r="AM25" s="102">
        <v>0</v>
      </c>
      <c r="AN25" s="102">
        <v>0</v>
      </c>
      <c r="AO25" s="102">
        <v>-16.277000000000001</v>
      </c>
      <c r="AP25" s="102">
        <v>-102.539</v>
      </c>
      <c r="AQ25" s="102">
        <v>0</v>
      </c>
      <c r="AR25" s="102">
        <v>-23.931999999999999</v>
      </c>
      <c r="AS25" s="102">
        <v>-16.57</v>
      </c>
      <c r="AT25" s="102">
        <v>0</v>
      </c>
      <c r="AU25" s="102">
        <v>0</v>
      </c>
      <c r="AV25" s="102">
        <v>0</v>
      </c>
      <c r="AW25" s="102">
        <v>0</v>
      </c>
      <c r="AX25" s="102">
        <v>0</v>
      </c>
      <c r="AY25" s="102">
        <v>0</v>
      </c>
      <c r="AZ25" s="102">
        <v>0</v>
      </c>
      <c r="BA25" s="102">
        <v>0</v>
      </c>
      <c r="BB25" s="102">
        <v>0</v>
      </c>
      <c r="BC25" s="102">
        <v>0</v>
      </c>
      <c r="BD25" s="102">
        <v>0</v>
      </c>
      <c r="BE25" s="102">
        <v>0</v>
      </c>
      <c r="BF25" s="102">
        <v>0</v>
      </c>
      <c r="BG25" s="102">
        <v>0</v>
      </c>
      <c r="BH25" s="102">
        <v>0</v>
      </c>
      <c r="BI25" s="102">
        <v>260.733</v>
      </c>
      <c r="BJ25" s="102">
        <v>49.596000000000032</v>
      </c>
      <c r="BK25" s="102">
        <v>-143.041</v>
      </c>
      <c r="BL25" s="104"/>
      <c r="BM25" s="104"/>
    </row>
    <row r="26" spans="2:65">
      <c r="B26" s="114" t="s">
        <v>286</v>
      </c>
      <c r="C26" s="115" t="s">
        <v>287</v>
      </c>
      <c r="D26" s="102">
        <v>0</v>
      </c>
      <c r="E26" s="102">
        <v>0</v>
      </c>
      <c r="F26" s="102">
        <v>0</v>
      </c>
      <c r="G26" s="102">
        <v>0</v>
      </c>
      <c r="H26" s="102">
        <v>0</v>
      </c>
      <c r="I26" s="102">
        <v>0</v>
      </c>
      <c r="J26" s="102">
        <v>0</v>
      </c>
      <c r="K26" s="102">
        <v>0</v>
      </c>
      <c r="L26" s="102">
        <v>0</v>
      </c>
      <c r="M26" s="102">
        <v>0</v>
      </c>
      <c r="N26" s="102">
        <v>0</v>
      </c>
      <c r="O26" s="102">
        <v>0</v>
      </c>
      <c r="P26" s="102">
        <v>0</v>
      </c>
      <c r="Q26" s="102">
        <v>0</v>
      </c>
      <c r="R26" s="102">
        <v>0</v>
      </c>
      <c r="S26" s="102">
        <v>0</v>
      </c>
      <c r="T26" s="102">
        <v>0</v>
      </c>
      <c r="U26" s="102">
        <v>0</v>
      </c>
      <c r="V26" s="102">
        <v>0</v>
      </c>
      <c r="W26" s="102">
        <v>0</v>
      </c>
      <c r="X26" s="102">
        <v>0</v>
      </c>
      <c r="Y26" s="102">
        <v>0</v>
      </c>
      <c r="Z26" s="102">
        <v>0</v>
      </c>
      <c r="AA26" s="102">
        <v>0</v>
      </c>
      <c r="AB26" s="102">
        <v>0</v>
      </c>
      <c r="AC26" s="102">
        <v>0</v>
      </c>
      <c r="AD26" s="102">
        <v>0</v>
      </c>
      <c r="AE26" s="102">
        <v>0</v>
      </c>
      <c r="AF26" s="102">
        <v>0</v>
      </c>
      <c r="AG26" s="102">
        <v>0</v>
      </c>
      <c r="AH26" s="102">
        <v>0</v>
      </c>
      <c r="AI26" s="102">
        <v>0</v>
      </c>
      <c r="AJ26" s="102">
        <v>0</v>
      </c>
      <c r="AK26" s="102">
        <v>0</v>
      </c>
      <c r="AL26" s="102">
        <v>0</v>
      </c>
      <c r="AM26" s="102">
        <v>0</v>
      </c>
      <c r="AN26" s="102">
        <v>0</v>
      </c>
      <c r="AO26" s="102">
        <v>0</v>
      </c>
      <c r="AP26" s="102">
        <v>0</v>
      </c>
      <c r="AQ26" s="102">
        <v>0</v>
      </c>
      <c r="AR26" s="102">
        <v>0</v>
      </c>
      <c r="AS26" s="102">
        <v>0</v>
      </c>
      <c r="AT26" s="102">
        <v>0</v>
      </c>
      <c r="AU26" s="102">
        <v>0</v>
      </c>
      <c r="AV26" s="102">
        <v>0</v>
      </c>
      <c r="AW26" s="102">
        <v>0</v>
      </c>
      <c r="AX26" s="102">
        <v>0</v>
      </c>
      <c r="AY26" s="102">
        <v>0</v>
      </c>
      <c r="AZ26" s="102">
        <v>0</v>
      </c>
      <c r="BA26" s="102">
        <v>0</v>
      </c>
      <c r="BB26" s="102">
        <v>0</v>
      </c>
      <c r="BC26" s="102">
        <v>0</v>
      </c>
      <c r="BD26" s="102">
        <v>0</v>
      </c>
      <c r="BE26" s="102">
        <v>0</v>
      </c>
      <c r="BF26" s="102">
        <v>0</v>
      </c>
      <c r="BG26" s="102">
        <v>0</v>
      </c>
      <c r="BH26" s="102">
        <v>13.916</v>
      </c>
      <c r="BI26" s="102">
        <v>-66.305000000000007</v>
      </c>
      <c r="BJ26" s="102">
        <v>-52.38900000000001</v>
      </c>
      <c r="BK26" s="102">
        <v>0</v>
      </c>
      <c r="BL26" s="104"/>
      <c r="BM26" s="104"/>
    </row>
    <row r="27" spans="2:65">
      <c r="B27" s="114" t="s">
        <v>288</v>
      </c>
      <c r="C27" s="115" t="s">
        <v>289</v>
      </c>
      <c r="D27" s="102">
        <v>0</v>
      </c>
      <c r="E27" s="102">
        <v>0</v>
      </c>
      <c r="F27" s="102">
        <v>-17195.615000000002</v>
      </c>
      <c r="G27" s="102">
        <v>0</v>
      </c>
      <c r="H27" s="102">
        <v>0</v>
      </c>
      <c r="I27" s="102">
        <v>0</v>
      </c>
      <c r="J27" s="102">
        <v>0</v>
      </c>
      <c r="K27" s="102">
        <v>0</v>
      </c>
      <c r="L27" s="102">
        <v>11619.746999999999</v>
      </c>
      <c r="M27" s="102">
        <v>560.74099999999999</v>
      </c>
      <c r="N27" s="102">
        <v>3609.4140000000002</v>
      </c>
      <c r="O27" s="102">
        <v>0</v>
      </c>
      <c r="P27" s="102">
        <v>0</v>
      </c>
      <c r="Q27" s="102">
        <v>0</v>
      </c>
      <c r="R27" s="102">
        <v>0</v>
      </c>
      <c r="S27" s="102">
        <v>0</v>
      </c>
      <c r="T27" s="102">
        <v>0</v>
      </c>
      <c r="U27" s="102">
        <v>0</v>
      </c>
      <c r="V27" s="102">
        <v>0</v>
      </c>
      <c r="W27" s="102">
        <v>0</v>
      </c>
      <c r="X27" s="102">
        <v>0</v>
      </c>
      <c r="Y27" s="102">
        <v>0</v>
      </c>
      <c r="Z27" s="102">
        <v>0</v>
      </c>
      <c r="AA27" s="102">
        <v>0</v>
      </c>
      <c r="AB27" s="102">
        <v>0</v>
      </c>
      <c r="AC27" s="102">
        <v>0</v>
      </c>
      <c r="AD27" s="102">
        <v>0</v>
      </c>
      <c r="AE27" s="102">
        <v>0</v>
      </c>
      <c r="AF27" s="102">
        <v>0</v>
      </c>
      <c r="AG27" s="102">
        <v>0</v>
      </c>
      <c r="AH27" s="102">
        <v>0</v>
      </c>
      <c r="AI27" s="102">
        <v>0</v>
      </c>
      <c r="AJ27" s="102">
        <v>0</v>
      </c>
      <c r="AK27" s="102">
        <v>0</v>
      </c>
      <c r="AL27" s="102">
        <v>0</v>
      </c>
      <c r="AM27" s="102">
        <v>0</v>
      </c>
      <c r="AN27" s="102">
        <v>0</v>
      </c>
      <c r="AO27" s="102">
        <v>0</v>
      </c>
      <c r="AP27" s="102">
        <v>0</v>
      </c>
      <c r="AQ27" s="102">
        <v>0</v>
      </c>
      <c r="AR27" s="102">
        <v>0</v>
      </c>
      <c r="AS27" s="102">
        <v>0</v>
      </c>
      <c r="AT27" s="102">
        <v>0</v>
      </c>
      <c r="AU27" s="102">
        <v>0</v>
      </c>
      <c r="AV27" s="102">
        <v>0</v>
      </c>
      <c r="AW27" s="102">
        <v>0</v>
      </c>
      <c r="AX27" s="102">
        <v>0</v>
      </c>
      <c r="AY27" s="102">
        <v>0</v>
      </c>
      <c r="AZ27" s="102">
        <v>0</v>
      </c>
      <c r="BA27" s="102">
        <v>0</v>
      </c>
      <c r="BB27" s="102">
        <v>0</v>
      </c>
      <c r="BC27" s="102">
        <v>0</v>
      </c>
      <c r="BD27" s="102">
        <v>0</v>
      </c>
      <c r="BE27" s="102">
        <v>0</v>
      </c>
      <c r="BF27" s="102">
        <v>0</v>
      </c>
      <c r="BG27" s="102">
        <v>0</v>
      </c>
      <c r="BH27" s="102">
        <v>0</v>
      </c>
      <c r="BI27" s="102">
        <v>0</v>
      </c>
      <c r="BJ27" s="102">
        <v>-1405.713000000002</v>
      </c>
      <c r="BK27" s="102">
        <v>0</v>
      </c>
      <c r="BL27" s="104"/>
      <c r="BM27" s="104"/>
    </row>
    <row r="28" spans="2:65">
      <c r="B28" s="114" t="s">
        <v>290</v>
      </c>
      <c r="C28" s="115" t="s">
        <v>291</v>
      </c>
      <c r="D28" s="102">
        <v>0</v>
      </c>
      <c r="E28" s="102">
        <v>0</v>
      </c>
      <c r="F28" s="102">
        <v>-1025.287</v>
      </c>
      <c r="G28" s="102">
        <v>-4839.241</v>
      </c>
      <c r="H28" s="102">
        <v>0</v>
      </c>
      <c r="I28" s="102">
        <v>0</v>
      </c>
      <c r="J28" s="102">
        <v>0</v>
      </c>
      <c r="K28" s="102">
        <v>0</v>
      </c>
      <c r="L28" s="102">
        <v>-11064.096</v>
      </c>
      <c r="M28" s="102">
        <v>0</v>
      </c>
      <c r="N28" s="102">
        <v>0</v>
      </c>
      <c r="O28" s="102">
        <v>5438.1509999999998</v>
      </c>
      <c r="P28" s="102">
        <v>750.745</v>
      </c>
      <c r="Q28" s="102">
        <v>0</v>
      </c>
      <c r="R28" s="102">
        <v>0</v>
      </c>
      <c r="S28" s="102">
        <v>0</v>
      </c>
      <c r="T28" s="102">
        <v>0</v>
      </c>
      <c r="U28" s="102">
        <v>0</v>
      </c>
      <c r="V28" s="102">
        <v>0</v>
      </c>
      <c r="W28" s="102">
        <v>0</v>
      </c>
      <c r="X28" s="102">
        <v>0</v>
      </c>
      <c r="Y28" s="102">
        <v>0</v>
      </c>
      <c r="Z28" s="102">
        <v>0</v>
      </c>
      <c r="AA28" s="102">
        <v>0</v>
      </c>
      <c r="AB28" s="102">
        <v>0</v>
      </c>
      <c r="AC28" s="102">
        <v>0</v>
      </c>
      <c r="AD28" s="102">
        <v>0</v>
      </c>
      <c r="AE28" s="102">
        <v>0</v>
      </c>
      <c r="AF28" s="102">
        <v>0</v>
      </c>
      <c r="AG28" s="102">
        <v>0</v>
      </c>
      <c r="AH28" s="102">
        <v>0</v>
      </c>
      <c r="AI28" s="102">
        <v>0</v>
      </c>
      <c r="AJ28" s="102">
        <v>0</v>
      </c>
      <c r="AK28" s="102">
        <v>0</v>
      </c>
      <c r="AL28" s="102">
        <v>0</v>
      </c>
      <c r="AM28" s="102">
        <v>0</v>
      </c>
      <c r="AN28" s="102">
        <v>0</v>
      </c>
      <c r="AO28" s="102">
        <v>0</v>
      </c>
      <c r="AP28" s="102">
        <v>0</v>
      </c>
      <c r="AQ28" s="102">
        <v>0</v>
      </c>
      <c r="AR28" s="102">
        <v>0</v>
      </c>
      <c r="AS28" s="102">
        <v>0</v>
      </c>
      <c r="AT28" s="102">
        <v>0</v>
      </c>
      <c r="AU28" s="102">
        <v>0</v>
      </c>
      <c r="AV28" s="102">
        <v>0</v>
      </c>
      <c r="AW28" s="102">
        <v>0</v>
      </c>
      <c r="AX28" s="102">
        <v>0</v>
      </c>
      <c r="AY28" s="102">
        <v>0</v>
      </c>
      <c r="AZ28" s="102">
        <v>0</v>
      </c>
      <c r="BA28" s="102">
        <v>0</v>
      </c>
      <c r="BB28" s="102">
        <v>0</v>
      </c>
      <c r="BC28" s="102">
        <v>0</v>
      </c>
      <c r="BD28" s="102">
        <v>0</v>
      </c>
      <c r="BE28" s="102">
        <v>0</v>
      </c>
      <c r="BF28" s="102">
        <v>0</v>
      </c>
      <c r="BG28" s="102">
        <v>0</v>
      </c>
      <c r="BH28" s="102">
        <v>0</v>
      </c>
      <c r="BI28" s="102">
        <v>0</v>
      </c>
      <c r="BJ28" s="102">
        <v>-10739.727999999999</v>
      </c>
      <c r="BK28" s="102">
        <v>0</v>
      </c>
      <c r="BL28" s="104"/>
      <c r="BM28" s="104"/>
    </row>
    <row r="29" spans="2:65">
      <c r="B29" s="114" t="s">
        <v>292</v>
      </c>
      <c r="C29" s="115" t="s">
        <v>293</v>
      </c>
      <c r="D29" s="102">
        <v>-287.40499999999997</v>
      </c>
      <c r="E29" s="102">
        <v>-18.216000000000001</v>
      </c>
      <c r="F29" s="102">
        <v>0</v>
      </c>
      <c r="G29" s="102">
        <v>0</v>
      </c>
      <c r="H29" s="102">
        <v>0</v>
      </c>
      <c r="I29" s="102">
        <v>0</v>
      </c>
      <c r="J29" s="102">
        <v>0</v>
      </c>
      <c r="K29" s="102">
        <v>469.32799999999997</v>
      </c>
      <c r="L29" s="102">
        <v>0</v>
      </c>
      <c r="M29" s="102">
        <v>0</v>
      </c>
      <c r="N29" s="102">
        <v>0</v>
      </c>
      <c r="O29" s="102">
        <v>0</v>
      </c>
      <c r="P29" s="102">
        <v>0</v>
      </c>
      <c r="Q29" s="102">
        <v>0</v>
      </c>
      <c r="R29" s="102">
        <v>0</v>
      </c>
      <c r="S29" s="102">
        <v>0</v>
      </c>
      <c r="T29" s="102">
        <v>0</v>
      </c>
      <c r="U29" s="102">
        <v>0</v>
      </c>
      <c r="V29" s="102">
        <v>0</v>
      </c>
      <c r="W29" s="102">
        <v>0</v>
      </c>
      <c r="X29" s="102">
        <v>0</v>
      </c>
      <c r="Y29" s="102">
        <v>0</v>
      </c>
      <c r="Z29" s="102">
        <v>0</v>
      </c>
      <c r="AA29" s="102">
        <v>0</v>
      </c>
      <c r="AB29" s="102">
        <v>0</v>
      </c>
      <c r="AC29" s="102">
        <v>0</v>
      </c>
      <c r="AD29" s="102">
        <v>0</v>
      </c>
      <c r="AE29" s="102">
        <v>0</v>
      </c>
      <c r="AF29" s="102">
        <v>0</v>
      </c>
      <c r="AG29" s="102">
        <v>0</v>
      </c>
      <c r="AH29" s="102">
        <v>0</v>
      </c>
      <c r="AI29" s="102">
        <v>0</v>
      </c>
      <c r="AJ29" s="102">
        <v>0</v>
      </c>
      <c r="AK29" s="102">
        <v>0</v>
      </c>
      <c r="AL29" s="102">
        <v>0</v>
      </c>
      <c r="AM29" s="102">
        <v>0</v>
      </c>
      <c r="AN29" s="102">
        <v>0</v>
      </c>
      <c r="AO29" s="102">
        <v>0</v>
      </c>
      <c r="AP29" s="102">
        <v>0</v>
      </c>
      <c r="AQ29" s="102">
        <v>0</v>
      </c>
      <c r="AR29" s="102">
        <v>0</v>
      </c>
      <c r="AS29" s="102">
        <v>0</v>
      </c>
      <c r="AT29" s="102">
        <v>0</v>
      </c>
      <c r="AU29" s="102">
        <v>0</v>
      </c>
      <c r="AV29" s="102">
        <v>0</v>
      </c>
      <c r="AW29" s="102">
        <v>0</v>
      </c>
      <c r="AX29" s="102">
        <v>0</v>
      </c>
      <c r="AY29" s="102">
        <v>0</v>
      </c>
      <c r="AZ29" s="102">
        <v>0</v>
      </c>
      <c r="BA29" s="102">
        <v>0</v>
      </c>
      <c r="BB29" s="102">
        <v>0</v>
      </c>
      <c r="BC29" s="102">
        <v>0</v>
      </c>
      <c r="BD29" s="102">
        <v>0</v>
      </c>
      <c r="BE29" s="102">
        <v>0</v>
      </c>
      <c r="BF29" s="102">
        <v>0</v>
      </c>
      <c r="BG29" s="102">
        <v>0</v>
      </c>
      <c r="BH29" s="102">
        <v>0</v>
      </c>
      <c r="BI29" s="102">
        <v>0</v>
      </c>
      <c r="BJ29" s="102">
        <v>163.70699999999999</v>
      </c>
      <c r="BK29" s="102">
        <v>0</v>
      </c>
      <c r="BL29" s="104"/>
      <c r="BM29" s="104"/>
    </row>
    <row r="30" spans="2:65" s="247" customFormat="1" collapsed="1">
      <c r="B30" s="243" t="s">
        <v>294</v>
      </c>
      <c r="C30" s="244" t="s">
        <v>412</v>
      </c>
      <c r="D30" s="245">
        <v>0</v>
      </c>
      <c r="E30" s="245">
        <v>0</v>
      </c>
      <c r="F30" s="245">
        <v>0</v>
      </c>
      <c r="G30" s="245">
        <v>0</v>
      </c>
      <c r="H30" s="245">
        <v>0</v>
      </c>
      <c r="I30" s="245">
        <v>0</v>
      </c>
      <c r="J30" s="245">
        <v>0</v>
      </c>
      <c r="K30" s="245">
        <v>0</v>
      </c>
      <c r="L30" s="245">
        <v>0</v>
      </c>
      <c r="M30" s="245">
        <v>0</v>
      </c>
      <c r="N30" s="245">
        <v>0</v>
      </c>
      <c r="O30" s="245">
        <v>0</v>
      </c>
      <c r="P30" s="245">
        <v>0</v>
      </c>
      <c r="Q30" s="245">
        <v>0</v>
      </c>
      <c r="R30" s="245">
        <v>0</v>
      </c>
      <c r="S30" s="245">
        <v>-156075.51500000001</v>
      </c>
      <c r="T30" s="245">
        <v>-33101.53</v>
      </c>
      <c r="U30" s="245">
        <v>-2.1999999999999999E-2</v>
      </c>
      <c r="V30" s="245">
        <v>106.89100000000001</v>
      </c>
      <c r="W30" s="245">
        <v>8540.8989999999994</v>
      </c>
      <c r="X30" s="245">
        <v>1425.8810000000001</v>
      </c>
      <c r="Y30" s="245">
        <v>2562.4549999999999</v>
      </c>
      <c r="Z30" s="245">
        <v>21143.481</v>
      </c>
      <c r="AA30" s="245">
        <v>14.047000000000001</v>
      </c>
      <c r="AB30" s="245">
        <v>0</v>
      </c>
      <c r="AC30" s="245">
        <v>23660.481</v>
      </c>
      <c r="AD30" s="245">
        <v>2996.8270000000002</v>
      </c>
      <c r="AE30" s="245">
        <v>52766.057000000001</v>
      </c>
      <c r="AF30" s="245">
        <v>294.31700000000001</v>
      </c>
      <c r="AG30" s="245">
        <v>20.204999999999998</v>
      </c>
      <c r="AH30" s="245">
        <v>9078.1820000000007</v>
      </c>
      <c r="AI30" s="245">
        <v>40147.639000000003</v>
      </c>
      <c r="AJ30" s="245">
        <v>544.48599999999999</v>
      </c>
      <c r="AK30" s="245">
        <v>3169.39</v>
      </c>
      <c r="AL30" s="245">
        <v>4987.9889999999996</v>
      </c>
      <c r="AM30" s="245">
        <v>20.021999999999998</v>
      </c>
      <c r="AN30" s="245">
        <v>603.70699999999999</v>
      </c>
      <c r="AO30" s="245">
        <v>3616.5369999999998</v>
      </c>
      <c r="AP30" s="245">
        <v>0</v>
      </c>
      <c r="AQ30" s="245">
        <v>0</v>
      </c>
      <c r="AR30" s="245">
        <v>0</v>
      </c>
      <c r="AS30" s="245">
        <v>0</v>
      </c>
      <c r="AT30" s="245">
        <v>0</v>
      </c>
      <c r="AU30" s="245">
        <v>0</v>
      </c>
      <c r="AV30" s="245">
        <v>0</v>
      </c>
      <c r="AW30" s="245">
        <v>0</v>
      </c>
      <c r="AX30" s="245">
        <v>0</v>
      </c>
      <c r="AY30" s="245">
        <v>0</v>
      </c>
      <c r="AZ30" s="245">
        <v>0</v>
      </c>
      <c r="BA30" s="245">
        <v>0</v>
      </c>
      <c r="BB30" s="245">
        <v>0</v>
      </c>
      <c r="BC30" s="245">
        <v>0</v>
      </c>
      <c r="BD30" s="245">
        <v>0</v>
      </c>
      <c r="BE30" s="245">
        <v>0</v>
      </c>
      <c r="BF30" s="245">
        <v>0</v>
      </c>
      <c r="BG30" s="245">
        <v>0</v>
      </c>
      <c r="BH30" s="245">
        <v>0</v>
      </c>
      <c r="BI30" s="245">
        <v>0</v>
      </c>
      <c r="BJ30" s="245">
        <v>-13477.574000000026</v>
      </c>
      <c r="BK30" s="245">
        <v>0</v>
      </c>
      <c r="BL30" s="246"/>
      <c r="BM30" s="246"/>
    </row>
    <row r="31" spans="2:65">
      <c r="B31" s="114" t="s">
        <v>295</v>
      </c>
      <c r="C31" s="115" t="s">
        <v>296</v>
      </c>
      <c r="D31" s="102">
        <v>0</v>
      </c>
      <c r="E31" s="102">
        <v>0</v>
      </c>
      <c r="F31" s="102">
        <v>0</v>
      </c>
      <c r="G31" s="102">
        <v>0</v>
      </c>
      <c r="H31" s="102">
        <v>0</v>
      </c>
      <c r="I31" s="102">
        <v>0</v>
      </c>
      <c r="J31" s="102">
        <v>0</v>
      </c>
      <c r="K31" s="102">
        <v>0</v>
      </c>
      <c r="L31" s="102">
        <v>0</v>
      </c>
      <c r="M31" s="102">
        <v>0</v>
      </c>
      <c r="N31" s="102">
        <v>0</v>
      </c>
      <c r="O31" s="102">
        <v>0</v>
      </c>
      <c r="P31" s="102">
        <v>0</v>
      </c>
      <c r="Q31" s="102">
        <v>0</v>
      </c>
      <c r="R31" s="102">
        <v>0</v>
      </c>
      <c r="S31" s="102">
        <v>0</v>
      </c>
      <c r="T31" s="102">
        <v>15440.218999999999</v>
      </c>
      <c r="U31" s="102">
        <v>0</v>
      </c>
      <c r="V31" s="102">
        <v>-96.111999999999995</v>
      </c>
      <c r="W31" s="102">
        <v>0</v>
      </c>
      <c r="X31" s="102">
        <v>-761.39499999999998</v>
      </c>
      <c r="Y31" s="102">
        <v>-148.96899999999999</v>
      </c>
      <c r="Z31" s="102">
        <v>0</v>
      </c>
      <c r="AA31" s="102">
        <v>0</v>
      </c>
      <c r="AB31" s="102">
        <v>0</v>
      </c>
      <c r="AC31" s="102">
        <v>0</v>
      </c>
      <c r="AD31" s="102">
        <v>0</v>
      </c>
      <c r="AE31" s="102">
        <v>0</v>
      </c>
      <c r="AF31" s="102">
        <v>0</v>
      </c>
      <c r="AG31" s="102">
        <v>0</v>
      </c>
      <c r="AH31" s="102">
        <v>0</v>
      </c>
      <c r="AI31" s="102">
        <v>-8969.2430000000004</v>
      </c>
      <c r="AJ31" s="102">
        <v>0</v>
      </c>
      <c r="AK31" s="102">
        <v>0</v>
      </c>
      <c r="AL31" s="102">
        <v>0</v>
      </c>
      <c r="AM31" s="102">
        <v>0</v>
      </c>
      <c r="AN31" s="102">
        <v>0</v>
      </c>
      <c r="AO31" s="102">
        <v>0</v>
      </c>
      <c r="AP31" s="102">
        <v>0</v>
      </c>
      <c r="AQ31" s="102">
        <v>0</v>
      </c>
      <c r="AR31" s="102">
        <v>0</v>
      </c>
      <c r="AS31" s="102">
        <v>0</v>
      </c>
      <c r="AT31" s="102">
        <v>0</v>
      </c>
      <c r="AU31" s="102">
        <v>0</v>
      </c>
      <c r="AV31" s="102">
        <v>0</v>
      </c>
      <c r="AW31" s="102">
        <v>0</v>
      </c>
      <c r="AX31" s="102">
        <v>0</v>
      </c>
      <c r="AY31" s="102">
        <v>0</v>
      </c>
      <c r="AZ31" s="102">
        <v>0</v>
      </c>
      <c r="BA31" s="102">
        <v>0</v>
      </c>
      <c r="BB31" s="102">
        <v>0</v>
      </c>
      <c r="BC31" s="102">
        <v>0</v>
      </c>
      <c r="BD31" s="102">
        <v>0</v>
      </c>
      <c r="BE31" s="102">
        <v>0</v>
      </c>
      <c r="BF31" s="102">
        <v>0</v>
      </c>
      <c r="BG31" s="102">
        <v>0</v>
      </c>
      <c r="BH31" s="102">
        <v>0</v>
      </c>
      <c r="BI31" s="102">
        <v>0</v>
      </c>
      <c r="BJ31" s="102">
        <v>5464.5</v>
      </c>
      <c r="BK31" s="102">
        <v>0</v>
      </c>
      <c r="BL31" s="104"/>
      <c r="BM31" s="104"/>
    </row>
    <row r="32" spans="2:65" s="209" customFormat="1">
      <c r="B32" s="205" t="s">
        <v>130</v>
      </c>
      <c r="C32" s="206" t="s">
        <v>297</v>
      </c>
      <c r="D32" s="207">
        <v>0</v>
      </c>
      <c r="E32" s="207">
        <v>0</v>
      </c>
      <c r="F32" s="207">
        <v>0</v>
      </c>
      <c r="G32" s="207">
        <v>0</v>
      </c>
      <c r="H32" s="207">
        <v>0</v>
      </c>
      <c r="I32" s="207">
        <v>0</v>
      </c>
      <c r="J32" s="207">
        <v>0</v>
      </c>
      <c r="K32" s="207">
        <v>0</v>
      </c>
      <c r="L32" s="207">
        <v>0</v>
      </c>
      <c r="M32" s="207">
        <v>0</v>
      </c>
      <c r="N32" s="207">
        <v>0</v>
      </c>
      <c r="O32" s="207">
        <v>0</v>
      </c>
      <c r="P32" s="207">
        <v>0</v>
      </c>
      <c r="Q32" s="207">
        <v>-24334.217000000001</v>
      </c>
      <c r="R32" s="207">
        <v>24357.826000000001</v>
      </c>
      <c r="S32" s="207">
        <v>0</v>
      </c>
      <c r="T32" s="207">
        <v>0</v>
      </c>
      <c r="U32" s="207">
        <v>0</v>
      </c>
      <c r="V32" s="207">
        <v>0</v>
      </c>
      <c r="W32" s="207">
        <v>0</v>
      </c>
      <c r="X32" s="207">
        <v>-35.002000000000002</v>
      </c>
      <c r="Y32" s="207">
        <v>0</v>
      </c>
      <c r="Z32" s="207">
        <v>0</v>
      </c>
      <c r="AA32" s="207">
        <v>0</v>
      </c>
      <c r="AB32" s="207">
        <v>0</v>
      </c>
      <c r="AC32" s="207">
        <v>0</v>
      </c>
      <c r="AD32" s="207">
        <v>0</v>
      </c>
      <c r="AE32" s="207">
        <v>0</v>
      </c>
      <c r="AF32" s="207">
        <v>0</v>
      </c>
      <c r="AG32" s="207">
        <v>0</v>
      </c>
      <c r="AH32" s="207">
        <v>0</v>
      </c>
      <c r="AI32" s="207">
        <v>0</v>
      </c>
      <c r="AJ32" s="207">
        <v>0</v>
      </c>
      <c r="AK32" s="207">
        <v>0</v>
      </c>
      <c r="AL32" s="207">
        <v>0</v>
      </c>
      <c r="AM32" s="207">
        <v>0</v>
      </c>
      <c r="AN32" s="207">
        <v>0</v>
      </c>
      <c r="AO32" s="207">
        <v>0</v>
      </c>
      <c r="AP32" s="207">
        <v>0</v>
      </c>
      <c r="AQ32" s="207">
        <v>0</v>
      </c>
      <c r="AR32" s="207">
        <v>0</v>
      </c>
      <c r="AS32" s="207">
        <v>0</v>
      </c>
      <c r="AT32" s="207">
        <v>0</v>
      </c>
      <c r="AU32" s="207">
        <v>0</v>
      </c>
      <c r="AV32" s="207">
        <v>0</v>
      </c>
      <c r="AW32" s="207">
        <v>0</v>
      </c>
      <c r="AX32" s="207">
        <v>0</v>
      </c>
      <c r="AY32" s="207">
        <v>0</v>
      </c>
      <c r="AZ32" s="207">
        <v>0</v>
      </c>
      <c r="BA32" s="207">
        <v>0</v>
      </c>
      <c r="BB32" s="207">
        <v>0</v>
      </c>
      <c r="BC32" s="207">
        <v>0</v>
      </c>
      <c r="BD32" s="207">
        <v>0</v>
      </c>
      <c r="BE32" s="207">
        <v>0</v>
      </c>
      <c r="BF32" s="207">
        <v>0</v>
      </c>
      <c r="BG32" s="207">
        <v>0</v>
      </c>
      <c r="BH32" s="207">
        <v>0</v>
      </c>
      <c r="BI32" s="207">
        <v>0</v>
      </c>
      <c r="BJ32" s="207">
        <v>-11.392999999999624</v>
      </c>
      <c r="BK32" s="207">
        <v>0</v>
      </c>
      <c r="BL32" s="208"/>
      <c r="BM32" s="208"/>
    </row>
    <row r="33" spans="2:65">
      <c r="B33" s="114" t="s">
        <v>298</v>
      </c>
      <c r="C33" s="115" t="s">
        <v>299</v>
      </c>
      <c r="D33" s="102">
        <v>0</v>
      </c>
      <c r="E33" s="102">
        <v>0</v>
      </c>
      <c r="F33" s="102">
        <v>0</v>
      </c>
      <c r="G33" s="102">
        <v>-186.87700000000001</v>
      </c>
      <c r="H33" s="102">
        <v>0</v>
      </c>
      <c r="I33" s="102">
        <v>0</v>
      </c>
      <c r="J33" s="102">
        <v>0</v>
      </c>
      <c r="K33" s="102">
        <v>0</v>
      </c>
      <c r="L33" s="102">
        <v>0</v>
      </c>
      <c r="M33" s="102">
        <v>0</v>
      </c>
      <c r="N33" s="102">
        <v>0</v>
      </c>
      <c r="O33" s="102">
        <v>0</v>
      </c>
      <c r="P33" s="102">
        <v>389.78699999999998</v>
      </c>
      <c r="Q33" s="102">
        <v>0</v>
      </c>
      <c r="R33" s="102">
        <v>0</v>
      </c>
      <c r="S33" s="102">
        <v>0</v>
      </c>
      <c r="T33" s="102">
        <v>0</v>
      </c>
      <c r="U33" s="102">
        <v>0</v>
      </c>
      <c r="V33" s="102">
        <v>0</v>
      </c>
      <c r="W33" s="102">
        <v>0</v>
      </c>
      <c r="X33" s="102">
        <v>0</v>
      </c>
      <c r="Y33" s="102">
        <v>0</v>
      </c>
      <c r="Z33" s="102">
        <v>0</v>
      </c>
      <c r="AA33" s="102">
        <v>0</v>
      </c>
      <c r="AB33" s="102">
        <v>0</v>
      </c>
      <c r="AC33" s="102">
        <v>0</v>
      </c>
      <c r="AD33" s="102">
        <v>0</v>
      </c>
      <c r="AE33" s="102">
        <v>0</v>
      </c>
      <c r="AF33" s="102">
        <v>0</v>
      </c>
      <c r="AG33" s="102">
        <v>0</v>
      </c>
      <c r="AH33" s="102">
        <v>0</v>
      </c>
      <c r="AI33" s="102">
        <v>0</v>
      </c>
      <c r="AJ33" s="102">
        <v>0</v>
      </c>
      <c r="AK33" s="102">
        <v>0</v>
      </c>
      <c r="AL33" s="102">
        <v>0</v>
      </c>
      <c r="AM33" s="102">
        <v>0</v>
      </c>
      <c r="AN33" s="102">
        <v>0</v>
      </c>
      <c r="AO33" s="102">
        <v>0</v>
      </c>
      <c r="AP33" s="102">
        <v>0</v>
      </c>
      <c r="AQ33" s="102">
        <v>0</v>
      </c>
      <c r="AR33" s="102">
        <v>0</v>
      </c>
      <c r="AS33" s="102">
        <v>0</v>
      </c>
      <c r="AT33" s="102">
        <v>0</v>
      </c>
      <c r="AU33" s="102">
        <v>0</v>
      </c>
      <c r="AV33" s="102">
        <v>0</v>
      </c>
      <c r="AW33" s="102">
        <v>0</v>
      </c>
      <c r="AX33" s="102">
        <v>0</v>
      </c>
      <c r="AY33" s="102">
        <v>0</v>
      </c>
      <c r="AZ33" s="102">
        <v>0</v>
      </c>
      <c r="BA33" s="102">
        <v>0</v>
      </c>
      <c r="BB33" s="102">
        <v>0</v>
      </c>
      <c r="BC33" s="102">
        <v>0</v>
      </c>
      <c r="BD33" s="102">
        <v>0</v>
      </c>
      <c r="BE33" s="102">
        <v>0</v>
      </c>
      <c r="BF33" s="102">
        <v>0</v>
      </c>
      <c r="BG33" s="102">
        <v>0</v>
      </c>
      <c r="BH33" s="102">
        <v>0</v>
      </c>
      <c r="BI33" s="102">
        <v>0</v>
      </c>
      <c r="BJ33" s="102">
        <v>202.90999999999997</v>
      </c>
      <c r="BK33" s="102">
        <v>609.44799999999998</v>
      </c>
      <c r="BL33" s="104"/>
      <c r="BM33" s="104"/>
    </row>
    <row r="34" spans="2:65">
      <c r="B34" s="114" t="s">
        <v>300</v>
      </c>
      <c r="C34" s="115" t="s">
        <v>301</v>
      </c>
      <c r="D34" s="102">
        <v>0</v>
      </c>
      <c r="E34" s="102">
        <v>0</v>
      </c>
      <c r="F34" s="102">
        <v>0</v>
      </c>
      <c r="G34" s="102">
        <v>0</v>
      </c>
      <c r="H34" s="102">
        <v>0</v>
      </c>
      <c r="I34" s="102">
        <v>0</v>
      </c>
      <c r="J34" s="102">
        <v>0</v>
      </c>
      <c r="K34" s="102">
        <v>0</v>
      </c>
      <c r="L34" s="102">
        <v>0</v>
      </c>
      <c r="M34" s="102">
        <v>0</v>
      </c>
      <c r="N34" s="102">
        <v>0</v>
      </c>
      <c r="O34" s="102">
        <v>0</v>
      </c>
      <c r="P34" s="102">
        <v>0</v>
      </c>
      <c r="Q34" s="102">
        <v>0</v>
      </c>
      <c r="R34" s="102">
        <v>-197.30199999999999</v>
      </c>
      <c r="S34" s="102">
        <v>0</v>
      </c>
      <c r="T34" s="102">
        <v>0</v>
      </c>
      <c r="U34" s="102">
        <v>0</v>
      </c>
      <c r="V34" s="102">
        <v>0</v>
      </c>
      <c r="W34" s="102">
        <v>0</v>
      </c>
      <c r="X34" s="102">
        <v>0</v>
      </c>
      <c r="Y34" s="102">
        <v>0</v>
      </c>
      <c r="Z34" s="102">
        <v>0</v>
      </c>
      <c r="AA34" s="102">
        <v>0</v>
      </c>
      <c r="AB34" s="102">
        <v>0</v>
      </c>
      <c r="AC34" s="102">
        <v>0</v>
      </c>
      <c r="AD34" s="102">
        <v>0</v>
      </c>
      <c r="AE34" s="102">
        <v>0</v>
      </c>
      <c r="AF34" s="102">
        <v>0</v>
      </c>
      <c r="AG34" s="102">
        <v>0</v>
      </c>
      <c r="AH34" s="102">
        <v>0</v>
      </c>
      <c r="AI34" s="102">
        <v>0</v>
      </c>
      <c r="AJ34" s="102">
        <v>0</v>
      </c>
      <c r="AK34" s="102">
        <v>0</v>
      </c>
      <c r="AL34" s="102">
        <v>0</v>
      </c>
      <c r="AM34" s="102">
        <v>0</v>
      </c>
      <c r="AN34" s="102">
        <v>0</v>
      </c>
      <c r="AO34" s="102">
        <v>0</v>
      </c>
      <c r="AP34" s="102">
        <v>0</v>
      </c>
      <c r="AQ34" s="102">
        <v>0</v>
      </c>
      <c r="AR34" s="102">
        <v>0</v>
      </c>
      <c r="AS34" s="102">
        <v>0</v>
      </c>
      <c r="AT34" s="102">
        <v>0</v>
      </c>
      <c r="AU34" s="102">
        <v>0</v>
      </c>
      <c r="AV34" s="102">
        <v>0</v>
      </c>
      <c r="AW34" s="102">
        <v>0</v>
      </c>
      <c r="AX34" s="102">
        <v>0</v>
      </c>
      <c r="AY34" s="102">
        <v>0</v>
      </c>
      <c r="AZ34" s="102">
        <v>0</v>
      </c>
      <c r="BA34" s="102">
        <v>0</v>
      </c>
      <c r="BB34" s="102">
        <v>0</v>
      </c>
      <c r="BC34" s="102">
        <v>0</v>
      </c>
      <c r="BD34" s="102">
        <v>0</v>
      </c>
      <c r="BE34" s="102">
        <v>0</v>
      </c>
      <c r="BF34" s="102">
        <v>0</v>
      </c>
      <c r="BG34" s="102">
        <v>487.18400000000003</v>
      </c>
      <c r="BH34" s="102">
        <v>0</v>
      </c>
      <c r="BI34" s="102">
        <v>0</v>
      </c>
      <c r="BJ34" s="102">
        <v>289.88200000000006</v>
      </c>
      <c r="BK34" s="102">
        <v>487.18400000000003</v>
      </c>
      <c r="BL34" s="104"/>
      <c r="BM34" s="104"/>
    </row>
    <row r="35" spans="2:65">
      <c r="B35" s="118" t="s">
        <v>302</v>
      </c>
      <c r="C35" s="119" t="s">
        <v>303</v>
      </c>
      <c r="D35" s="120">
        <v>0</v>
      </c>
      <c r="E35" s="120">
        <v>0</v>
      </c>
      <c r="F35" s="120">
        <v>0</v>
      </c>
      <c r="G35" s="120">
        <v>0</v>
      </c>
      <c r="H35" s="120">
        <v>0</v>
      </c>
      <c r="I35" s="120">
        <v>0</v>
      </c>
      <c r="J35" s="120">
        <v>0</v>
      </c>
      <c r="K35" s="120">
        <v>0</v>
      </c>
      <c r="L35" s="120">
        <v>0</v>
      </c>
      <c r="M35" s="120">
        <v>0</v>
      </c>
      <c r="N35" s="120">
        <v>-956.91600000000005</v>
      </c>
      <c r="O35" s="120">
        <v>-2279.71</v>
      </c>
      <c r="P35" s="120">
        <v>0</v>
      </c>
      <c r="Q35" s="120">
        <v>-1564.4390000000001</v>
      </c>
      <c r="R35" s="120">
        <v>-851.36300000000006</v>
      </c>
      <c r="S35" s="120">
        <v>0</v>
      </c>
      <c r="T35" s="120">
        <v>0</v>
      </c>
      <c r="U35" s="120">
        <v>0</v>
      </c>
      <c r="V35" s="120">
        <v>0</v>
      </c>
      <c r="W35" s="120">
        <v>-7264.808</v>
      </c>
      <c r="X35" s="120">
        <v>-281.74700000000001</v>
      </c>
      <c r="Y35" s="120">
        <v>-19.548999999999999</v>
      </c>
      <c r="Z35" s="120">
        <v>-0.52200000000000002</v>
      </c>
      <c r="AA35" s="120">
        <v>0</v>
      </c>
      <c r="AB35" s="120">
        <v>0</v>
      </c>
      <c r="AC35" s="120">
        <v>0</v>
      </c>
      <c r="AD35" s="120">
        <v>-3.89</v>
      </c>
      <c r="AE35" s="120">
        <v>-33.676000000000002</v>
      </c>
      <c r="AF35" s="120">
        <v>-0.73599999999999999</v>
      </c>
      <c r="AG35" s="120">
        <v>-0.30599999999999999</v>
      </c>
      <c r="AH35" s="120">
        <v>-247.80799999999999</v>
      </c>
      <c r="AI35" s="120">
        <v>0</v>
      </c>
      <c r="AJ35" s="120">
        <v>0</v>
      </c>
      <c r="AK35" s="120">
        <v>0</v>
      </c>
      <c r="AL35" s="120">
        <v>0</v>
      </c>
      <c r="AM35" s="120">
        <v>0</v>
      </c>
      <c r="AN35" s="120">
        <v>0</v>
      </c>
      <c r="AO35" s="120">
        <v>0</v>
      </c>
      <c r="AP35" s="120">
        <v>0</v>
      </c>
      <c r="AQ35" s="120">
        <v>0</v>
      </c>
      <c r="AR35" s="120">
        <v>-14.236000000000001</v>
      </c>
      <c r="AS35" s="120">
        <v>0</v>
      </c>
      <c r="AT35" s="120">
        <v>0</v>
      </c>
      <c r="AU35" s="120">
        <v>0</v>
      </c>
      <c r="AV35" s="120">
        <v>0</v>
      </c>
      <c r="AW35" s="120">
        <v>0</v>
      </c>
      <c r="AX35" s="120">
        <v>0</v>
      </c>
      <c r="AY35" s="120">
        <v>0</v>
      </c>
      <c r="AZ35" s="120">
        <v>0</v>
      </c>
      <c r="BA35" s="120">
        <v>0</v>
      </c>
      <c r="BB35" s="120">
        <v>0</v>
      </c>
      <c r="BC35" s="120">
        <v>0</v>
      </c>
      <c r="BD35" s="120">
        <v>0</v>
      </c>
      <c r="BE35" s="120">
        <v>0</v>
      </c>
      <c r="BF35" s="120">
        <v>0</v>
      </c>
      <c r="BG35" s="120">
        <v>0</v>
      </c>
      <c r="BH35" s="120">
        <v>-3247.1120000000001</v>
      </c>
      <c r="BI35" s="120">
        <v>-183.09200000000001</v>
      </c>
      <c r="BJ35" s="120">
        <v>-16949.910000000003</v>
      </c>
      <c r="BK35" s="120">
        <v>-9558.7540000000008</v>
      </c>
      <c r="BL35" s="104"/>
      <c r="BM35" s="104"/>
    </row>
    <row r="36" spans="2:65" s="226" customFormat="1">
      <c r="B36" s="222" t="s">
        <v>304</v>
      </c>
      <c r="C36" s="223" t="s">
        <v>305</v>
      </c>
      <c r="D36" s="224">
        <v>0</v>
      </c>
      <c r="E36" s="224">
        <v>0</v>
      </c>
      <c r="F36" s="224">
        <v>0</v>
      </c>
      <c r="G36" s="224">
        <v>0</v>
      </c>
      <c r="H36" s="224">
        <v>0</v>
      </c>
      <c r="I36" s="224">
        <v>0</v>
      </c>
      <c r="J36" s="224">
        <v>0</v>
      </c>
      <c r="K36" s="224">
        <v>0</v>
      </c>
      <c r="L36" s="224">
        <v>0</v>
      </c>
      <c r="M36" s="224">
        <v>0</v>
      </c>
      <c r="N36" s="224">
        <v>0</v>
      </c>
      <c r="O36" s="224">
        <v>0</v>
      </c>
      <c r="P36" s="224">
        <v>0</v>
      </c>
      <c r="Q36" s="224">
        <v>0</v>
      </c>
      <c r="R36" s="224">
        <v>0</v>
      </c>
      <c r="S36" s="224">
        <v>0</v>
      </c>
      <c r="T36" s="224">
        <v>0</v>
      </c>
      <c r="U36" s="224">
        <v>0</v>
      </c>
      <c r="V36" s="224">
        <v>0</v>
      </c>
      <c r="W36" s="224">
        <v>0</v>
      </c>
      <c r="X36" s="224">
        <v>0</v>
      </c>
      <c r="Y36" s="224">
        <v>0</v>
      </c>
      <c r="Z36" s="224">
        <v>-0.02</v>
      </c>
      <c r="AA36" s="224">
        <v>0</v>
      </c>
      <c r="AB36" s="224">
        <v>0</v>
      </c>
      <c r="AC36" s="224">
        <v>0</v>
      </c>
      <c r="AD36" s="224">
        <v>-0.13300000000000001</v>
      </c>
      <c r="AE36" s="224">
        <v>-9.0120000000000005</v>
      </c>
      <c r="AF36" s="224">
        <v>0</v>
      </c>
      <c r="AG36" s="224">
        <v>0</v>
      </c>
      <c r="AH36" s="224">
        <v>-0.378</v>
      </c>
      <c r="AI36" s="224">
        <v>0</v>
      </c>
      <c r="AJ36" s="224">
        <v>0</v>
      </c>
      <c r="AK36" s="224">
        <v>0</v>
      </c>
      <c r="AL36" s="224">
        <v>0</v>
      </c>
      <c r="AM36" s="224">
        <v>0</v>
      </c>
      <c r="AN36" s="224">
        <v>0</v>
      </c>
      <c r="AO36" s="224">
        <v>0</v>
      </c>
      <c r="AP36" s="224">
        <v>0</v>
      </c>
      <c r="AQ36" s="224">
        <v>0</v>
      </c>
      <c r="AR36" s="224">
        <v>0</v>
      </c>
      <c r="AS36" s="224">
        <v>0</v>
      </c>
      <c r="AT36" s="224">
        <v>0</v>
      </c>
      <c r="AU36" s="224">
        <v>0</v>
      </c>
      <c r="AV36" s="224">
        <v>0</v>
      </c>
      <c r="AW36" s="224">
        <v>0</v>
      </c>
      <c r="AX36" s="224">
        <v>0</v>
      </c>
      <c r="AY36" s="224">
        <v>0</v>
      </c>
      <c r="AZ36" s="224">
        <v>0</v>
      </c>
      <c r="BA36" s="224">
        <v>0</v>
      </c>
      <c r="BB36" s="224">
        <v>0</v>
      </c>
      <c r="BC36" s="224">
        <v>0</v>
      </c>
      <c r="BD36" s="224">
        <v>0</v>
      </c>
      <c r="BE36" s="224">
        <v>0</v>
      </c>
      <c r="BF36" s="224">
        <v>0</v>
      </c>
      <c r="BG36" s="224">
        <v>0</v>
      </c>
      <c r="BH36" s="224">
        <v>0</v>
      </c>
      <c r="BI36" s="224">
        <v>0</v>
      </c>
      <c r="BJ36" s="224">
        <v>-9.543000000000001</v>
      </c>
      <c r="BK36" s="224">
        <v>0</v>
      </c>
      <c r="BL36" s="225"/>
      <c r="BM36" s="225"/>
    </row>
    <row r="37" spans="2:65" s="238" customFormat="1">
      <c r="B37" s="234" t="s">
        <v>598</v>
      </c>
      <c r="C37" s="235" t="s">
        <v>306</v>
      </c>
      <c r="D37" s="236">
        <v>0</v>
      </c>
      <c r="E37" s="236">
        <v>0</v>
      </c>
      <c r="F37" s="236">
        <v>0</v>
      </c>
      <c r="G37" s="236">
        <v>0</v>
      </c>
      <c r="H37" s="236">
        <v>0</v>
      </c>
      <c r="I37" s="236">
        <v>0</v>
      </c>
      <c r="J37" s="236">
        <v>0</v>
      </c>
      <c r="K37" s="236">
        <v>0</v>
      </c>
      <c r="L37" s="236">
        <v>0</v>
      </c>
      <c r="M37" s="236">
        <v>0</v>
      </c>
      <c r="N37" s="236">
        <v>0</v>
      </c>
      <c r="O37" s="236">
        <v>0</v>
      </c>
      <c r="P37" s="236">
        <v>0</v>
      </c>
      <c r="Q37" s="236">
        <v>0</v>
      </c>
      <c r="R37" s="236">
        <v>0</v>
      </c>
      <c r="S37" s="236">
        <v>0</v>
      </c>
      <c r="T37" s="236">
        <v>0</v>
      </c>
      <c r="U37" s="236">
        <v>0</v>
      </c>
      <c r="V37" s="236">
        <v>0</v>
      </c>
      <c r="W37" s="236">
        <v>0</v>
      </c>
      <c r="X37" s="236">
        <v>-3.633</v>
      </c>
      <c r="Y37" s="236">
        <v>-8.0000000000000002E-3</v>
      </c>
      <c r="Z37" s="236">
        <v>0</v>
      </c>
      <c r="AA37" s="236">
        <v>0</v>
      </c>
      <c r="AB37" s="236">
        <v>0</v>
      </c>
      <c r="AC37" s="236">
        <v>0</v>
      </c>
      <c r="AD37" s="236">
        <v>0</v>
      </c>
      <c r="AE37" s="236">
        <v>-7.0000000000000001E-3</v>
      </c>
      <c r="AF37" s="236">
        <v>0</v>
      </c>
      <c r="AG37" s="236">
        <v>0</v>
      </c>
      <c r="AH37" s="236">
        <v>0</v>
      </c>
      <c r="AI37" s="236">
        <v>0</v>
      </c>
      <c r="AJ37" s="236">
        <v>0</v>
      </c>
      <c r="AK37" s="236">
        <v>0</v>
      </c>
      <c r="AL37" s="236">
        <v>0</v>
      </c>
      <c r="AM37" s="236">
        <v>0</v>
      </c>
      <c r="AN37" s="236">
        <v>0</v>
      </c>
      <c r="AO37" s="236">
        <v>0</v>
      </c>
      <c r="AP37" s="236">
        <v>0</v>
      </c>
      <c r="AQ37" s="236">
        <v>0</v>
      </c>
      <c r="AR37" s="236">
        <v>0</v>
      </c>
      <c r="AS37" s="236">
        <v>0</v>
      </c>
      <c r="AT37" s="236">
        <v>0</v>
      </c>
      <c r="AU37" s="236">
        <v>0</v>
      </c>
      <c r="AV37" s="236">
        <v>0</v>
      </c>
      <c r="AW37" s="236">
        <v>0</v>
      </c>
      <c r="AX37" s="236">
        <v>0</v>
      </c>
      <c r="AY37" s="236">
        <v>0</v>
      </c>
      <c r="AZ37" s="236">
        <v>0</v>
      </c>
      <c r="BA37" s="236">
        <v>0</v>
      </c>
      <c r="BB37" s="236">
        <v>0</v>
      </c>
      <c r="BC37" s="236">
        <v>0</v>
      </c>
      <c r="BD37" s="236">
        <v>0</v>
      </c>
      <c r="BE37" s="236">
        <v>0</v>
      </c>
      <c r="BF37" s="236">
        <v>0</v>
      </c>
      <c r="BG37" s="236">
        <v>0</v>
      </c>
      <c r="BH37" s="236">
        <v>0</v>
      </c>
      <c r="BI37" s="236">
        <v>0</v>
      </c>
      <c r="BJ37" s="236">
        <v>-3.6480000000000001</v>
      </c>
      <c r="BK37" s="236">
        <v>0</v>
      </c>
      <c r="BL37" s="237"/>
      <c r="BM37" s="237"/>
    </row>
    <row r="38" spans="2:65" collapsed="1">
      <c r="B38" s="114" t="s">
        <v>307</v>
      </c>
      <c r="C38" s="115" t="s">
        <v>308</v>
      </c>
      <c r="D38" s="102">
        <v>0</v>
      </c>
      <c r="E38" s="102">
        <v>0</v>
      </c>
      <c r="F38" s="102">
        <v>0</v>
      </c>
      <c r="G38" s="102">
        <v>0</v>
      </c>
      <c r="H38" s="102">
        <v>0</v>
      </c>
      <c r="I38" s="102">
        <v>0</v>
      </c>
      <c r="J38" s="102">
        <v>0</v>
      </c>
      <c r="K38" s="102">
        <v>0</v>
      </c>
      <c r="L38" s="102">
        <v>0</v>
      </c>
      <c r="M38" s="102">
        <v>0</v>
      </c>
      <c r="N38" s="102">
        <v>0</v>
      </c>
      <c r="O38" s="102">
        <v>0</v>
      </c>
      <c r="P38" s="102">
        <v>0</v>
      </c>
      <c r="Q38" s="102">
        <v>0</v>
      </c>
      <c r="R38" s="102">
        <v>0</v>
      </c>
      <c r="S38" s="102">
        <v>0</v>
      </c>
      <c r="T38" s="102">
        <v>0</v>
      </c>
      <c r="U38" s="102">
        <v>0</v>
      </c>
      <c r="V38" s="102">
        <v>0</v>
      </c>
      <c r="W38" s="102">
        <v>0</v>
      </c>
      <c r="X38" s="102">
        <v>0</v>
      </c>
      <c r="Y38" s="102">
        <v>0</v>
      </c>
      <c r="Z38" s="102">
        <v>0</v>
      </c>
      <c r="AA38" s="102">
        <v>0</v>
      </c>
      <c r="AB38" s="102">
        <v>0</v>
      </c>
      <c r="AC38" s="102">
        <v>0</v>
      </c>
      <c r="AD38" s="102">
        <v>0</v>
      </c>
      <c r="AE38" s="102">
        <v>0</v>
      </c>
      <c r="AF38" s="102">
        <v>0</v>
      </c>
      <c r="AG38" s="102">
        <v>0</v>
      </c>
      <c r="AH38" s="102">
        <v>0</v>
      </c>
      <c r="AI38" s="102">
        <v>0</v>
      </c>
      <c r="AJ38" s="102">
        <v>0</v>
      </c>
      <c r="AK38" s="102">
        <v>0</v>
      </c>
      <c r="AL38" s="102">
        <v>0</v>
      </c>
      <c r="AM38" s="102">
        <v>0</v>
      </c>
      <c r="AN38" s="102">
        <v>0</v>
      </c>
      <c r="AO38" s="102">
        <v>0</v>
      </c>
      <c r="AP38" s="102">
        <v>0</v>
      </c>
      <c r="AQ38" s="102">
        <v>0</v>
      </c>
      <c r="AR38" s="102">
        <v>0</v>
      </c>
      <c r="AS38" s="102">
        <v>0</v>
      </c>
      <c r="AT38" s="102">
        <v>0</v>
      </c>
      <c r="AU38" s="102">
        <v>0</v>
      </c>
      <c r="AV38" s="102">
        <v>0</v>
      </c>
      <c r="AW38" s="102">
        <v>0</v>
      </c>
      <c r="AX38" s="102">
        <v>0</v>
      </c>
      <c r="AY38" s="102">
        <v>0</v>
      </c>
      <c r="AZ38" s="102">
        <v>0</v>
      </c>
      <c r="BA38" s="102">
        <v>0</v>
      </c>
      <c r="BB38" s="102">
        <v>0</v>
      </c>
      <c r="BC38" s="102">
        <v>0</v>
      </c>
      <c r="BD38" s="102">
        <v>0</v>
      </c>
      <c r="BE38" s="102">
        <v>0</v>
      </c>
      <c r="BF38" s="102">
        <v>0</v>
      </c>
      <c r="BG38" s="102">
        <v>0</v>
      </c>
      <c r="BH38" s="102">
        <v>-1855.258</v>
      </c>
      <c r="BI38" s="102">
        <v>0</v>
      </c>
      <c r="BJ38" s="102">
        <v>-1855.258</v>
      </c>
      <c r="BK38" s="102">
        <v>0</v>
      </c>
      <c r="BL38" s="104"/>
      <c r="BM38" s="104"/>
    </row>
    <row r="39" spans="2:65">
      <c r="B39" s="114" t="s">
        <v>309</v>
      </c>
      <c r="C39" s="115" t="s">
        <v>310</v>
      </c>
      <c r="D39" s="102">
        <v>0</v>
      </c>
      <c r="E39" s="102">
        <v>0</v>
      </c>
      <c r="F39" s="102">
        <v>0</v>
      </c>
      <c r="G39" s="102">
        <v>0</v>
      </c>
      <c r="H39" s="102">
        <v>0</v>
      </c>
      <c r="I39" s="102">
        <v>0</v>
      </c>
      <c r="J39" s="102">
        <v>0</v>
      </c>
      <c r="K39" s="102">
        <v>0</v>
      </c>
      <c r="L39" s="102">
        <v>0</v>
      </c>
      <c r="M39" s="102">
        <v>0</v>
      </c>
      <c r="N39" s="102">
        <v>0</v>
      </c>
      <c r="O39" s="102">
        <v>0</v>
      </c>
      <c r="P39" s="102">
        <v>0</v>
      </c>
      <c r="Q39" s="102">
        <v>0</v>
      </c>
      <c r="R39" s="102">
        <v>0</v>
      </c>
      <c r="S39" s="102">
        <v>0</v>
      </c>
      <c r="T39" s="102">
        <v>0</v>
      </c>
      <c r="U39" s="102">
        <v>0</v>
      </c>
      <c r="V39" s="102">
        <v>0</v>
      </c>
      <c r="W39" s="102">
        <v>0</v>
      </c>
      <c r="X39" s="102">
        <v>0</v>
      </c>
      <c r="Y39" s="102">
        <v>0</v>
      </c>
      <c r="Z39" s="102">
        <v>0</v>
      </c>
      <c r="AA39" s="102">
        <v>0</v>
      </c>
      <c r="AB39" s="102">
        <v>0</v>
      </c>
      <c r="AC39" s="102">
        <v>0</v>
      </c>
      <c r="AD39" s="102">
        <v>0</v>
      </c>
      <c r="AE39" s="102">
        <v>0</v>
      </c>
      <c r="AF39" s="102">
        <v>0</v>
      </c>
      <c r="AG39" s="102">
        <v>0</v>
      </c>
      <c r="AH39" s="102">
        <v>0</v>
      </c>
      <c r="AI39" s="102">
        <v>0</v>
      </c>
      <c r="AJ39" s="102">
        <v>0</v>
      </c>
      <c r="AK39" s="102">
        <v>0</v>
      </c>
      <c r="AL39" s="102">
        <v>0</v>
      </c>
      <c r="AM39" s="102">
        <v>0</v>
      </c>
      <c r="AN39" s="102">
        <v>0</v>
      </c>
      <c r="AO39" s="102">
        <v>0</v>
      </c>
      <c r="AP39" s="102">
        <v>0</v>
      </c>
      <c r="AQ39" s="102">
        <v>0</v>
      </c>
      <c r="AR39" s="102">
        <v>0</v>
      </c>
      <c r="AS39" s="102">
        <v>0</v>
      </c>
      <c r="AT39" s="102">
        <v>0</v>
      </c>
      <c r="AU39" s="102">
        <v>0</v>
      </c>
      <c r="AV39" s="102">
        <v>0</v>
      </c>
      <c r="AW39" s="102">
        <v>0</v>
      </c>
      <c r="AX39" s="102">
        <v>0</v>
      </c>
      <c r="AY39" s="102">
        <v>0</v>
      </c>
      <c r="AZ39" s="102">
        <v>0</v>
      </c>
      <c r="BA39" s="102">
        <v>0</v>
      </c>
      <c r="BB39" s="102">
        <v>0</v>
      </c>
      <c r="BC39" s="102">
        <v>0</v>
      </c>
      <c r="BD39" s="102">
        <v>0</v>
      </c>
      <c r="BE39" s="102">
        <v>0</v>
      </c>
      <c r="BF39" s="102">
        <v>0</v>
      </c>
      <c r="BG39" s="102">
        <v>0</v>
      </c>
      <c r="BH39" s="102">
        <v>-97.114000000000004</v>
      </c>
      <c r="BI39" s="102">
        <v>0</v>
      </c>
      <c r="BJ39" s="102">
        <v>-97.114000000000004</v>
      </c>
      <c r="BK39" s="102">
        <v>0</v>
      </c>
      <c r="BL39" s="104"/>
      <c r="BM39" s="104"/>
    </row>
    <row r="40" spans="2:65">
      <c r="B40" s="114" t="s">
        <v>311</v>
      </c>
      <c r="C40" s="115" t="s">
        <v>312</v>
      </c>
      <c r="D40" s="102">
        <v>0</v>
      </c>
      <c r="E40" s="102">
        <v>0</v>
      </c>
      <c r="F40" s="102">
        <v>0</v>
      </c>
      <c r="G40" s="102">
        <v>0</v>
      </c>
      <c r="H40" s="102">
        <v>0</v>
      </c>
      <c r="I40" s="102">
        <v>0</v>
      </c>
      <c r="J40" s="102">
        <v>0</v>
      </c>
      <c r="K40" s="102">
        <v>0</v>
      </c>
      <c r="L40" s="102">
        <v>0</v>
      </c>
      <c r="M40" s="102">
        <v>0</v>
      </c>
      <c r="N40" s="102">
        <v>-355.536</v>
      </c>
      <c r="O40" s="102">
        <v>-1076.5830000000001</v>
      </c>
      <c r="P40" s="102">
        <v>0</v>
      </c>
      <c r="Q40" s="102">
        <v>0</v>
      </c>
      <c r="R40" s="102">
        <v>0</v>
      </c>
      <c r="S40" s="102">
        <v>0</v>
      </c>
      <c r="T40" s="102">
        <v>0</v>
      </c>
      <c r="U40" s="102">
        <v>0</v>
      </c>
      <c r="V40" s="102">
        <v>0</v>
      </c>
      <c r="W40" s="102">
        <v>0</v>
      </c>
      <c r="X40" s="102">
        <v>0</v>
      </c>
      <c r="Y40" s="102">
        <v>0</v>
      </c>
      <c r="Z40" s="102">
        <v>0</v>
      </c>
      <c r="AA40" s="102">
        <v>0</v>
      </c>
      <c r="AB40" s="102">
        <v>0</v>
      </c>
      <c r="AC40" s="102">
        <v>0</v>
      </c>
      <c r="AD40" s="102">
        <v>0</v>
      </c>
      <c r="AE40" s="102">
        <v>0</v>
      </c>
      <c r="AF40" s="102">
        <v>0</v>
      </c>
      <c r="AG40" s="102">
        <v>0</v>
      </c>
      <c r="AH40" s="102">
        <v>0</v>
      </c>
      <c r="AI40" s="102">
        <v>0</v>
      </c>
      <c r="AJ40" s="102">
        <v>0</v>
      </c>
      <c r="AK40" s="102">
        <v>0</v>
      </c>
      <c r="AL40" s="102">
        <v>0</v>
      </c>
      <c r="AM40" s="102">
        <v>0</v>
      </c>
      <c r="AN40" s="102">
        <v>0</v>
      </c>
      <c r="AO40" s="102">
        <v>0</v>
      </c>
      <c r="AP40" s="102">
        <v>0</v>
      </c>
      <c r="AQ40" s="102">
        <v>0</v>
      </c>
      <c r="AR40" s="102">
        <v>0</v>
      </c>
      <c r="AS40" s="102">
        <v>0</v>
      </c>
      <c r="AT40" s="102">
        <v>0</v>
      </c>
      <c r="AU40" s="102">
        <v>0</v>
      </c>
      <c r="AV40" s="102">
        <v>0</v>
      </c>
      <c r="AW40" s="102">
        <v>0</v>
      </c>
      <c r="AX40" s="102">
        <v>0</v>
      </c>
      <c r="AY40" s="102">
        <v>0</v>
      </c>
      <c r="AZ40" s="102">
        <v>0</v>
      </c>
      <c r="BA40" s="102">
        <v>0</v>
      </c>
      <c r="BB40" s="102">
        <v>0</v>
      </c>
      <c r="BC40" s="102">
        <v>0</v>
      </c>
      <c r="BD40" s="102">
        <v>0</v>
      </c>
      <c r="BE40" s="102">
        <v>0</v>
      </c>
      <c r="BF40" s="102">
        <v>0</v>
      </c>
      <c r="BG40" s="102">
        <v>0</v>
      </c>
      <c r="BH40" s="102">
        <v>0</v>
      </c>
      <c r="BI40" s="102">
        <v>0</v>
      </c>
      <c r="BJ40" s="102">
        <v>-1432.1190000000001</v>
      </c>
      <c r="BK40" s="102">
        <v>-1076.5830000000001</v>
      </c>
      <c r="BL40" s="104"/>
      <c r="BM40" s="104"/>
    </row>
    <row r="41" spans="2:65">
      <c r="B41" s="114" t="s">
        <v>313</v>
      </c>
      <c r="C41" s="115" t="s">
        <v>314</v>
      </c>
      <c r="D41" s="102">
        <v>0</v>
      </c>
      <c r="E41" s="102">
        <v>0</v>
      </c>
      <c r="F41" s="102">
        <v>0</v>
      </c>
      <c r="G41" s="102">
        <v>0</v>
      </c>
      <c r="H41" s="102">
        <v>0</v>
      </c>
      <c r="I41" s="102">
        <v>0</v>
      </c>
      <c r="J41" s="102">
        <v>0</v>
      </c>
      <c r="K41" s="102">
        <v>0</v>
      </c>
      <c r="L41" s="102">
        <v>0</v>
      </c>
      <c r="M41" s="102">
        <v>0</v>
      </c>
      <c r="N41" s="102">
        <v>-601.38</v>
      </c>
      <c r="O41" s="102">
        <v>-1203.126</v>
      </c>
      <c r="P41" s="102">
        <v>0</v>
      </c>
      <c r="Q41" s="102">
        <v>0</v>
      </c>
      <c r="R41" s="102">
        <v>0</v>
      </c>
      <c r="S41" s="102">
        <v>0</v>
      </c>
      <c r="T41" s="102">
        <v>0</v>
      </c>
      <c r="U41" s="102">
        <v>0</v>
      </c>
      <c r="V41" s="102">
        <v>0</v>
      </c>
      <c r="W41" s="102">
        <v>0</v>
      </c>
      <c r="X41" s="102">
        <v>0</v>
      </c>
      <c r="Y41" s="102">
        <v>0</v>
      </c>
      <c r="Z41" s="102">
        <v>0</v>
      </c>
      <c r="AA41" s="102">
        <v>0</v>
      </c>
      <c r="AB41" s="102">
        <v>0</v>
      </c>
      <c r="AC41" s="102">
        <v>0</v>
      </c>
      <c r="AD41" s="102">
        <v>0</v>
      </c>
      <c r="AE41" s="102">
        <v>0</v>
      </c>
      <c r="AF41" s="102">
        <v>0</v>
      </c>
      <c r="AG41" s="102">
        <v>0</v>
      </c>
      <c r="AH41" s="102">
        <v>0</v>
      </c>
      <c r="AI41" s="102">
        <v>0</v>
      </c>
      <c r="AJ41" s="102">
        <v>0</v>
      </c>
      <c r="AK41" s="102">
        <v>0</v>
      </c>
      <c r="AL41" s="102">
        <v>0</v>
      </c>
      <c r="AM41" s="102">
        <v>0</v>
      </c>
      <c r="AN41" s="102">
        <v>0</v>
      </c>
      <c r="AO41" s="102">
        <v>0</v>
      </c>
      <c r="AP41" s="102">
        <v>0</v>
      </c>
      <c r="AQ41" s="102">
        <v>0</v>
      </c>
      <c r="AR41" s="102">
        <v>0</v>
      </c>
      <c r="AS41" s="102">
        <v>0</v>
      </c>
      <c r="AT41" s="102">
        <v>0</v>
      </c>
      <c r="AU41" s="102">
        <v>0</v>
      </c>
      <c r="AV41" s="102">
        <v>0</v>
      </c>
      <c r="AW41" s="102">
        <v>0</v>
      </c>
      <c r="AX41" s="102">
        <v>0</v>
      </c>
      <c r="AY41" s="102">
        <v>0</v>
      </c>
      <c r="AZ41" s="102">
        <v>0</v>
      </c>
      <c r="BA41" s="102">
        <v>0</v>
      </c>
      <c r="BB41" s="102">
        <v>0</v>
      </c>
      <c r="BC41" s="102">
        <v>0</v>
      </c>
      <c r="BD41" s="102">
        <v>0</v>
      </c>
      <c r="BE41" s="102">
        <v>0</v>
      </c>
      <c r="BF41" s="102">
        <v>0</v>
      </c>
      <c r="BG41" s="102">
        <v>0</v>
      </c>
      <c r="BH41" s="102">
        <v>0</v>
      </c>
      <c r="BI41" s="102">
        <v>0</v>
      </c>
      <c r="BJ41" s="102">
        <v>-1804.5059999999999</v>
      </c>
      <c r="BK41" s="102">
        <v>-1203.126</v>
      </c>
      <c r="BL41" s="104"/>
      <c r="BM41" s="104"/>
    </row>
    <row r="42" spans="2:65">
      <c r="B42" s="114" t="s">
        <v>315</v>
      </c>
      <c r="C42" s="115" t="s">
        <v>316</v>
      </c>
      <c r="D42" s="102">
        <v>0</v>
      </c>
      <c r="E42" s="102">
        <v>0</v>
      </c>
      <c r="F42" s="102">
        <v>0</v>
      </c>
      <c r="G42" s="102">
        <v>0</v>
      </c>
      <c r="H42" s="102">
        <v>0</v>
      </c>
      <c r="I42" s="102">
        <v>0</v>
      </c>
      <c r="J42" s="102">
        <v>0</v>
      </c>
      <c r="K42" s="102">
        <v>0</v>
      </c>
      <c r="L42" s="102">
        <v>0</v>
      </c>
      <c r="M42" s="102">
        <v>0</v>
      </c>
      <c r="N42" s="102">
        <v>0</v>
      </c>
      <c r="O42" s="102">
        <v>0</v>
      </c>
      <c r="P42" s="102">
        <v>0</v>
      </c>
      <c r="Q42" s="102">
        <v>0</v>
      </c>
      <c r="R42" s="102">
        <v>0</v>
      </c>
      <c r="S42" s="102">
        <v>0</v>
      </c>
      <c r="T42" s="102">
        <v>0</v>
      </c>
      <c r="U42" s="102">
        <v>0</v>
      </c>
      <c r="V42" s="102">
        <v>0</v>
      </c>
      <c r="W42" s="102">
        <v>0</v>
      </c>
      <c r="X42" s="102">
        <v>0</v>
      </c>
      <c r="Y42" s="102">
        <v>0</v>
      </c>
      <c r="Z42" s="102">
        <v>0</v>
      </c>
      <c r="AA42" s="102">
        <v>0</v>
      </c>
      <c r="AB42" s="102">
        <v>0</v>
      </c>
      <c r="AC42" s="102">
        <v>0</v>
      </c>
      <c r="AD42" s="102">
        <v>0</v>
      </c>
      <c r="AE42" s="102">
        <v>0</v>
      </c>
      <c r="AF42" s="102">
        <v>0</v>
      </c>
      <c r="AG42" s="102">
        <v>0</v>
      </c>
      <c r="AH42" s="102">
        <v>0</v>
      </c>
      <c r="AI42" s="102">
        <v>0</v>
      </c>
      <c r="AJ42" s="102">
        <v>0</v>
      </c>
      <c r="AK42" s="102">
        <v>0</v>
      </c>
      <c r="AL42" s="102">
        <v>0</v>
      </c>
      <c r="AM42" s="102">
        <v>0</v>
      </c>
      <c r="AN42" s="102">
        <v>0</v>
      </c>
      <c r="AO42" s="102">
        <v>0</v>
      </c>
      <c r="AP42" s="102">
        <v>0</v>
      </c>
      <c r="AQ42" s="102">
        <v>0</v>
      </c>
      <c r="AR42" s="102">
        <v>0</v>
      </c>
      <c r="AS42" s="102">
        <v>0</v>
      </c>
      <c r="AT42" s="102">
        <v>0</v>
      </c>
      <c r="AU42" s="102">
        <v>0</v>
      </c>
      <c r="AV42" s="102">
        <v>0</v>
      </c>
      <c r="AW42" s="102">
        <v>0</v>
      </c>
      <c r="AX42" s="102">
        <v>0</v>
      </c>
      <c r="AY42" s="102">
        <v>0</v>
      </c>
      <c r="AZ42" s="102">
        <v>0</v>
      </c>
      <c r="BA42" s="102">
        <v>0</v>
      </c>
      <c r="BB42" s="102">
        <v>0</v>
      </c>
      <c r="BC42" s="102">
        <v>0</v>
      </c>
      <c r="BD42" s="102">
        <v>0</v>
      </c>
      <c r="BE42" s="102">
        <v>0</v>
      </c>
      <c r="BF42" s="102">
        <v>0</v>
      </c>
      <c r="BG42" s="102">
        <v>0</v>
      </c>
      <c r="BH42" s="102">
        <v>0</v>
      </c>
      <c r="BI42" s="102">
        <v>0</v>
      </c>
      <c r="BJ42" s="102">
        <v>0</v>
      </c>
      <c r="BK42" s="102">
        <v>0</v>
      </c>
      <c r="BL42" s="104"/>
      <c r="BM42" s="104"/>
    </row>
    <row r="43" spans="2:65" s="247" customFormat="1">
      <c r="B43" s="243" t="s">
        <v>317</v>
      </c>
      <c r="C43" s="248" t="s">
        <v>318</v>
      </c>
      <c r="D43" s="245">
        <v>0</v>
      </c>
      <c r="E43" s="245">
        <v>0</v>
      </c>
      <c r="F43" s="245">
        <v>0</v>
      </c>
      <c r="G43" s="245">
        <v>0</v>
      </c>
      <c r="H43" s="245">
        <v>0</v>
      </c>
      <c r="I43" s="245">
        <v>0</v>
      </c>
      <c r="J43" s="245">
        <v>0</v>
      </c>
      <c r="K43" s="245">
        <v>0</v>
      </c>
      <c r="L43" s="245">
        <v>0</v>
      </c>
      <c r="M43" s="245">
        <v>0</v>
      </c>
      <c r="N43" s="245">
        <v>0</v>
      </c>
      <c r="O43" s="245">
        <v>0</v>
      </c>
      <c r="P43" s="245">
        <v>0</v>
      </c>
      <c r="Q43" s="245">
        <v>-1448.835</v>
      </c>
      <c r="R43" s="245">
        <v>-851.36300000000006</v>
      </c>
      <c r="S43" s="245">
        <v>0</v>
      </c>
      <c r="T43" s="245">
        <v>0</v>
      </c>
      <c r="U43" s="245">
        <v>0</v>
      </c>
      <c r="V43" s="245">
        <v>0</v>
      </c>
      <c r="W43" s="245">
        <v>-7242.2269999999999</v>
      </c>
      <c r="X43" s="245">
        <v>-132.453</v>
      </c>
      <c r="Y43" s="245">
        <v>-0.127</v>
      </c>
      <c r="Z43" s="245">
        <v>-0.27500000000000002</v>
      </c>
      <c r="AA43" s="245">
        <v>0</v>
      </c>
      <c r="AB43" s="245">
        <v>0</v>
      </c>
      <c r="AC43" s="245">
        <v>0</v>
      </c>
      <c r="AD43" s="245">
        <v>-2.218</v>
      </c>
      <c r="AE43" s="245">
        <v>-13.875</v>
      </c>
      <c r="AF43" s="245">
        <v>-0.64700000000000002</v>
      </c>
      <c r="AG43" s="245">
        <v>-0.13200000000000001</v>
      </c>
      <c r="AH43" s="245">
        <v>-230.148</v>
      </c>
      <c r="AI43" s="245">
        <v>0</v>
      </c>
      <c r="AJ43" s="245">
        <v>0</v>
      </c>
      <c r="AK43" s="245">
        <v>0</v>
      </c>
      <c r="AL43" s="245">
        <v>0</v>
      </c>
      <c r="AM43" s="245">
        <v>0</v>
      </c>
      <c r="AN43" s="245">
        <v>0</v>
      </c>
      <c r="AO43" s="245">
        <v>0</v>
      </c>
      <c r="AP43" s="245">
        <v>0</v>
      </c>
      <c r="AQ43" s="245">
        <v>0</v>
      </c>
      <c r="AR43" s="245">
        <v>0</v>
      </c>
      <c r="AS43" s="245">
        <v>0</v>
      </c>
      <c r="AT43" s="245">
        <v>0</v>
      </c>
      <c r="AU43" s="245">
        <v>0</v>
      </c>
      <c r="AV43" s="245">
        <v>0</v>
      </c>
      <c r="AW43" s="245">
        <v>0</v>
      </c>
      <c r="AX43" s="245">
        <v>0</v>
      </c>
      <c r="AY43" s="245">
        <v>0</v>
      </c>
      <c r="AZ43" s="245">
        <v>0</v>
      </c>
      <c r="BA43" s="245">
        <v>0</v>
      </c>
      <c r="BB43" s="245">
        <v>0</v>
      </c>
      <c r="BC43" s="245">
        <v>0</v>
      </c>
      <c r="BD43" s="245">
        <v>0</v>
      </c>
      <c r="BE43" s="245">
        <v>0</v>
      </c>
      <c r="BF43" s="245">
        <v>0</v>
      </c>
      <c r="BG43" s="245">
        <v>0</v>
      </c>
      <c r="BH43" s="245">
        <v>-1245.0450000000001</v>
      </c>
      <c r="BI43" s="245">
        <v>-183.09200000000001</v>
      </c>
      <c r="BJ43" s="245">
        <v>-11350.437</v>
      </c>
      <c r="BK43" s="245">
        <v>-7242.2269999999999</v>
      </c>
      <c r="BL43" s="246"/>
      <c r="BM43" s="246"/>
    </row>
    <row r="44" spans="2:65" s="209" customFormat="1">
      <c r="B44" s="205" t="s">
        <v>319</v>
      </c>
      <c r="C44" s="206" t="s">
        <v>320</v>
      </c>
      <c r="D44" s="207">
        <v>0</v>
      </c>
      <c r="E44" s="207">
        <v>0</v>
      </c>
      <c r="F44" s="207">
        <v>0</v>
      </c>
      <c r="G44" s="207">
        <v>0</v>
      </c>
      <c r="H44" s="207">
        <v>0</v>
      </c>
      <c r="I44" s="207">
        <v>0</v>
      </c>
      <c r="J44" s="207">
        <v>0</v>
      </c>
      <c r="K44" s="207">
        <v>0</v>
      </c>
      <c r="L44" s="207">
        <v>0</v>
      </c>
      <c r="M44" s="207">
        <v>0</v>
      </c>
      <c r="N44" s="207">
        <v>0</v>
      </c>
      <c r="O44" s="207">
        <v>0</v>
      </c>
      <c r="P44" s="207">
        <v>0</v>
      </c>
      <c r="Q44" s="207">
        <v>-115.604</v>
      </c>
      <c r="R44" s="207">
        <v>0</v>
      </c>
      <c r="S44" s="207">
        <v>0</v>
      </c>
      <c r="T44" s="207">
        <v>0</v>
      </c>
      <c r="U44" s="207">
        <v>0</v>
      </c>
      <c r="V44" s="207">
        <v>0</v>
      </c>
      <c r="W44" s="207">
        <v>-22.581</v>
      </c>
      <c r="X44" s="207">
        <v>-60.712000000000003</v>
      </c>
      <c r="Y44" s="207">
        <v>-8.6370000000000005</v>
      </c>
      <c r="Z44" s="207">
        <v>-8.9999999999999993E-3</v>
      </c>
      <c r="AA44" s="207">
        <v>0</v>
      </c>
      <c r="AB44" s="207">
        <v>0</v>
      </c>
      <c r="AC44" s="207">
        <v>0</v>
      </c>
      <c r="AD44" s="207">
        <v>0</v>
      </c>
      <c r="AE44" s="207">
        <v>-5.2999999999999999E-2</v>
      </c>
      <c r="AF44" s="207">
        <v>0</v>
      </c>
      <c r="AG44" s="207">
        <v>0</v>
      </c>
      <c r="AH44" s="207">
        <v>0</v>
      </c>
      <c r="AI44" s="207">
        <v>0</v>
      </c>
      <c r="AJ44" s="207">
        <v>0</v>
      </c>
      <c r="AK44" s="207">
        <v>0</v>
      </c>
      <c r="AL44" s="207">
        <v>0</v>
      </c>
      <c r="AM44" s="207">
        <v>0</v>
      </c>
      <c r="AN44" s="207">
        <v>0</v>
      </c>
      <c r="AO44" s="207">
        <v>0</v>
      </c>
      <c r="AP44" s="207">
        <v>0</v>
      </c>
      <c r="AQ44" s="207">
        <v>0</v>
      </c>
      <c r="AR44" s="207">
        <v>0</v>
      </c>
      <c r="AS44" s="207">
        <v>0</v>
      </c>
      <c r="AT44" s="207">
        <v>0</v>
      </c>
      <c r="AU44" s="207">
        <v>0</v>
      </c>
      <c r="AV44" s="207">
        <v>0</v>
      </c>
      <c r="AW44" s="207">
        <v>0</v>
      </c>
      <c r="AX44" s="207">
        <v>0</v>
      </c>
      <c r="AY44" s="207">
        <v>0</v>
      </c>
      <c r="AZ44" s="207">
        <v>0</v>
      </c>
      <c r="BA44" s="207">
        <v>0</v>
      </c>
      <c r="BB44" s="207">
        <v>0</v>
      </c>
      <c r="BC44" s="207">
        <v>0</v>
      </c>
      <c r="BD44" s="207">
        <v>0</v>
      </c>
      <c r="BE44" s="207">
        <v>0</v>
      </c>
      <c r="BF44" s="207">
        <v>0</v>
      </c>
      <c r="BG44" s="207">
        <v>0</v>
      </c>
      <c r="BH44" s="207">
        <v>0</v>
      </c>
      <c r="BI44" s="207">
        <v>0</v>
      </c>
      <c r="BJ44" s="207">
        <v>-207.59599999999998</v>
      </c>
      <c r="BK44" s="207">
        <v>-22.581</v>
      </c>
      <c r="BL44" s="208"/>
      <c r="BM44" s="208"/>
    </row>
    <row r="45" spans="2:65" collapsed="1">
      <c r="B45" s="114" t="s">
        <v>321</v>
      </c>
      <c r="C45" s="115" t="s">
        <v>322</v>
      </c>
      <c r="D45" s="102">
        <v>0</v>
      </c>
      <c r="E45" s="102">
        <v>0</v>
      </c>
      <c r="F45" s="102">
        <v>0</v>
      </c>
      <c r="G45" s="102">
        <v>0</v>
      </c>
      <c r="H45" s="102">
        <v>0</v>
      </c>
      <c r="I45" s="102">
        <v>0</v>
      </c>
      <c r="J45" s="102">
        <v>0</v>
      </c>
      <c r="K45" s="102">
        <v>0</v>
      </c>
      <c r="L45" s="102">
        <v>0</v>
      </c>
      <c r="M45" s="102">
        <v>0</v>
      </c>
      <c r="N45" s="102">
        <v>0</v>
      </c>
      <c r="O45" s="102">
        <v>0</v>
      </c>
      <c r="P45" s="102">
        <v>0</v>
      </c>
      <c r="Q45" s="102">
        <v>0</v>
      </c>
      <c r="R45" s="102">
        <v>0</v>
      </c>
      <c r="S45" s="102">
        <v>0</v>
      </c>
      <c r="T45" s="102">
        <v>0</v>
      </c>
      <c r="U45" s="102">
        <v>0</v>
      </c>
      <c r="V45" s="102">
        <v>0</v>
      </c>
      <c r="W45" s="102">
        <v>0</v>
      </c>
      <c r="X45" s="102">
        <v>0</v>
      </c>
      <c r="Y45" s="102">
        <v>0</v>
      </c>
      <c r="Z45" s="102">
        <v>0</v>
      </c>
      <c r="AA45" s="102">
        <v>0</v>
      </c>
      <c r="AB45" s="102">
        <v>0</v>
      </c>
      <c r="AC45" s="102">
        <v>0</v>
      </c>
      <c r="AD45" s="102">
        <v>0</v>
      </c>
      <c r="AE45" s="102">
        <v>0</v>
      </c>
      <c r="AF45" s="102">
        <v>0</v>
      </c>
      <c r="AG45" s="102">
        <v>0</v>
      </c>
      <c r="AH45" s="102">
        <v>0</v>
      </c>
      <c r="AI45" s="102">
        <v>0</v>
      </c>
      <c r="AJ45" s="102">
        <v>0</v>
      </c>
      <c r="AK45" s="102">
        <v>0</v>
      </c>
      <c r="AL45" s="102">
        <v>0</v>
      </c>
      <c r="AM45" s="102">
        <v>0</v>
      </c>
      <c r="AN45" s="102">
        <v>0</v>
      </c>
      <c r="AO45" s="102">
        <v>0</v>
      </c>
      <c r="AP45" s="102">
        <v>0</v>
      </c>
      <c r="AQ45" s="102">
        <v>0</v>
      </c>
      <c r="AR45" s="102">
        <v>0</v>
      </c>
      <c r="AS45" s="102">
        <v>0</v>
      </c>
      <c r="AT45" s="102">
        <v>0</v>
      </c>
      <c r="AU45" s="102">
        <v>0</v>
      </c>
      <c r="AV45" s="102">
        <v>0</v>
      </c>
      <c r="AW45" s="102">
        <v>0</v>
      </c>
      <c r="AX45" s="102">
        <v>0</v>
      </c>
      <c r="AY45" s="102">
        <v>0</v>
      </c>
      <c r="AZ45" s="102">
        <v>0</v>
      </c>
      <c r="BA45" s="102">
        <v>0</v>
      </c>
      <c r="BB45" s="102">
        <v>0</v>
      </c>
      <c r="BC45" s="102">
        <v>0</v>
      </c>
      <c r="BD45" s="102">
        <v>0</v>
      </c>
      <c r="BE45" s="102">
        <v>0</v>
      </c>
      <c r="BF45" s="102">
        <v>0</v>
      </c>
      <c r="BG45" s="102">
        <v>0</v>
      </c>
      <c r="BH45" s="102">
        <v>0</v>
      </c>
      <c r="BI45" s="102">
        <v>0</v>
      </c>
      <c r="BJ45" s="102">
        <v>0</v>
      </c>
      <c r="BK45" s="102">
        <v>0</v>
      </c>
      <c r="BL45" s="104"/>
      <c r="BM45" s="104"/>
    </row>
    <row r="46" spans="2:65" collapsed="1">
      <c r="B46" s="114" t="s">
        <v>323</v>
      </c>
      <c r="C46" s="115" t="s">
        <v>324</v>
      </c>
      <c r="D46" s="102">
        <v>0</v>
      </c>
      <c r="E46" s="102">
        <v>0</v>
      </c>
      <c r="F46" s="102">
        <v>0</v>
      </c>
      <c r="G46" s="102">
        <v>0</v>
      </c>
      <c r="H46" s="102">
        <v>0</v>
      </c>
      <c r="I46" s="102">
        <v>0</v>
      </c>
      <c r="J46" s="102">
        <v>0</v>
      </c>
      <c r="K46" s="102">
        <v>0</v>
      </c>
      <c r="L46" s="102">
        <v>0</v>
      </c>
      <c r="M46" s="102">
        <v>0</v>
      </c>
      <c r="N46" s="102">
        <v>0</v>
      </c>
      <c r="O46" s="102">
        <v>0</v>
      </c>
      <c r="P46" s="102">
        <v>0</v>
      </c>
      <c r="Q46" s="102">
        <v>0</v>
      </c>
      <c r="R46" s="102">
        <v>0</v>
      </c>
      <c r="S46" s="102">
        <v>0</v>
      </c>
      <c r="T46" s="102">
        <v>0</v>
      </c>
      <c r="U46" s="102">
        <v>0</v>
      </c>
      <c r="V46" s="102">
        <v>0</v>
      </c>
      <c r="W46" s="102">
        <v>0</v>
      </c>
      <c r="X46" s="102">
        <v>-84.948999999999998</v>
      </c>
      <c r="Y46" s="102">
        <v>-10.778</v>
      </c>
      <c r="Z46" s="102">
        <v>-0.217</v>
      </c>
      <c r="AA46" s="102">
        <v>0</v>
      </c>
      <c r="AB46" s="102">
        <v>0</v>
      </c>
      <c r="AC46" s="102">
        <v>0</v>
      </c>
      <c r="AD46" s="102">
        <v>-1.54</v>
      </c>
      <c r="AE46" s="102">
        <v>-10.728999999999999</v>
      </c>
      <c r="AF46" s="102">
        <v>-0.09</v>
      </c>
      <c r="AG46" s="102">
        <v>-0.17399999999999999</v>
      </c>
      <c r="AH46" s="102">
        <v>-17.282</v>
      </c>
      <c r="AI46" s="102">
        <v>0</v>
      </c>
      <c r="AJ46" s="102">
        <v>0</v>
      </c>
      <c r="AK46" s="102">
        <v>0</v>
      </c>
      <c r="AL46" s="102">
        <v>0</v>
      </c>
      <c r="AM46" s="102">
        <v>0</v>
      </c>
      <c r="AN46" s="102">
        <v>0</v>
      </c>
      <c r="AO46" s="102">
        <v>0</v>
      </c>
      <c r="AP46" s="102">
        <v>0</v>
      </c>
      <c r="AQ46" s="102">
        <v>0</v>
      </c>
      <c r="AR46" s="102">
        <v>-14.236000000000001</v>
      </c>
      <c r="AS46" s="102">
        <v>0</v>
      </c>
      <c r="AT46" s="102">
        <v>0</v>
      </c>
      <c r="AU46" s="102">
        <v>0</v>
      </c>
      <c r="AV46" s="102">
        <v>0</v>
      </c>
      <c r="AW46" s="102">
        <v>0</v>
      </c>
      <c r="AX46" s="102">
        <v>0</v>
      </c>
      <c r="AY46" s="102">
        <v>0</v>
      </c>
      <c r="AZ46" s="102">
        <v>0</v>
      </c>
      <c r="BA46" s="102">
        <v>0</v>
      </c>
      <c r="BB46" s="102">
        <v>0</v>
      </c>
      <c r="BC46" s="102">
        <v>0</v>
      </c>
      <c r="BD46" s="102">
        <v>0</v>
      </c>
      <c r="BE46" s="102">
        <v>0</v>
      </c>
      <c r="BF46" s="102">
        <v>0</v>
      </c>
      <c r="BG46" s="102">
        <v>0</v>
      </c>
      <c r="BH46" s="102">
        <v>-49.695</v>
      </c>
      <c r="BI46" s="102">
        <v>0</v>
      </c>
      <c r="BJ46" s="102">
        <v>-189.69</v>
      </c>
      <c r="BK46" s="102">
        <v>-14.236000000000001</v>
      </c>
      <c r="BL46" s="104"/>
      <c r="BM46" s="104"/>
    </row>
    <row r="47" spans="2:65">
      <c r="B47" s="107" t="s">
        <v>325</v>
      </c>
      <c r="C47" s="121" t="s">
        <v>326</v>
      </c>
      <c r="D47" s="109">
        <v>0</v>
      </c>
      <c r="E47" s="109">
        <v>0</v>
      </c>
      <c r="F47" s="109">
        <v>0</v>
      </c>
      <c r="G47" s="109">
        <v>0</v>
      </c>
      <c r="H47" s="109">
        <v>0</v>
      </c>
      <c r="I47" s="109">
        <v>0</v>
      </c>
      <c r="J47" s="109">
        <v>0</v>
      </c>
      <c r="K47" s="109">
        <v>0</v>
      </c>
      <c r="L47" s="109">
        <v>0</v>
      </c>
      <c r="M47" s="109">
        <v>0</v>
      </c>
      <c r="N47" s="109">
        <v>0</v>
      </c>
      <c r="O47" s="109">
        <v>0</v>
      </c>
      <c r="P47" s="109">
        <v>0</v>
      </c>
      <c r="Q47" s="109">
        <v>-10.571999999999999</v>
      </c>
      <c r="R47" s="109">
        <v>0</v>
      </c>
      <c r="S47" s="109">
        <v>0</v>
      </c>
      <c r="T47" s="109">
        <v>0</v>
      </c>
      <c r="U47" s="109">
        <v>0</v>
      </c>
      <c r="V47" s="109">
        <v>0</v>
      </c>
      <c r="W47" s="109">
        <v>0</v>
      </c>
      <c r="X47" s="109">
        <v>0</v>
      </c>
      <c r="Y47" s="109">
        <v>0</v>
      </c>
      <c r="Z47" s="109">
        <v>0</v>
      </c>
      <c r="AA47" s="109">
        <v>0</v>
      </c>
      <c r="AB47" s="109">
        <v>0</v>
      </c>
      <c r="AC47" s="109">
        <v>0</v>
      </c>
      <c r="AD47" s="109">
        <v>0</v>
      </c>
      <c r="AE47" s="109">
        <v>0</v>
      </c>
      <c r="AF47" s="109">
        <v>0</v>
      </c>
      <c r="AG47" s="109">
        <v>0</v>
      </c>
      <c r="AH47" s="109">
        <v>0</v>
      </c>
      <c r="AI47" s="109">
        <v>0</v>
      </c>
      <c r="AJ47" s="109">
        <v>0</v>
      </c>
      <c r="AK47" s="109">
        <v>0</v>
      </c>
      <c r="AL47" s="109">
        <v>0</v>
      </c>
      <c r="AM47" s="109">
        <v>0</v>
      </c>
      <c r="AN47" s="109">
        <v>0</v>
      </c>
      <c r="AO47" s="109">
        <v>0</v>
      </c>
      <c r="AP47" s="109">
        <v>0</v>
      </c>
      <c r="AQ47" s="109">
        <v>0</v>
      </c>
      <c r="AR47" s="109">
        <v>0</v>
      </c>
      <c r="AS47" s="109">
        <v>0</v>
      </c>
      <c r="AT47" s="109">
        <v>0</v>
      </c>
      <c r="AU47" s="109">
        <v>0</v>
      </c>
      <c r="AV47" s="109">
        <v>0</v>
      </c>
      <c r="AW47" s="109">
        <v>0</v>
      </c>
      <c r="AX47" s="109">
        <v>0</v>
      </c>
      <c r="AY47" s="109">
        <v>0</v>
      </c>
      <c r="AZ47" s="109">
        <v>0</v>
      </c>
      <c r="BA47" s="109">
        <v>0</v>
      </c>
      <c r="BB47" s="109">
        <v>0</v>
      </c>
      <c r="BC47" s="109">
        <v>0</v>
      </c>
      <c r="BD47" s="109">
        <v>0</v>
      </c>
      <c r="BE47" s="109">
        <v>0</v>
      </c>
      <c r="BF47" s="109">
        <v>0</v>
      </c>
      <c r="BG47" s="109">
        <v>0</v>
      </c>
      <c r="BH47" s="109">
        <v>-1373.2840000000001</v>
      </c>
      <c r="BI47" s="109">
        <v>-406.53100000000001</v>
      </c>
      <c r="BJ47" s="109">
        <v>-1790.3869999999999</v>
      </c>
      <c r="BK47" s="109">
        <v>0</v>
      </c>
      <c r="BL47" s="104"/>
      <c r="BM47" s="104"/>
    </row>
    <row r="48" spans="2:65">
      <c r="B48" s="118" t="s">
        <v>327</v>
      </c>
      <c r="C48" s="119" t="s">
        <v>328</v>
      </c>
      <c r="D48" s="120">
        <v>0</v>
      </c>
      <c r="E48" s="120">
        <v>3083.4180000000001</v>
      </c>
      <c r="F48" s="120">
        <v>0</v>
      </c>
      <c r="G48" s="120">
        <v>3678.4540000000002</v>
      </c>
      <c r="H48" s="120">
        <v>0</v>
      </c>
      <c r="I48" s="120">
        <v>3.1E-2</v>
      </c>
      <c r="J48" s="120">
        <v>15.398999999999999</v>
      </c>
      <c r="K48" s="120">
        <v>472.84699999999998</v>
      </c>
      <c r="L48" s="120">
        <v>719.91099999999994</v>
      </c>
      <c r="M48" s="120">
        <v>560.74099999999999</v>
      </c>
      <c r="N48" s="120">
        <v>1842.117</v>
      </c>
      <c r="O48" s="120">
        <v>44.777999999999999</v>
      </c>
      <c r="P48" s="120">
        <v>353.68299999999999</v>
      </c>
      <c r="Q48" s="120">
        <v>1012.348</v>
      </c>
      <c r="R48" s="120">
        <v>22937.118999999999</v>
      </c>
      <c r="S48" s="120">
        <v>0</v>
      </c>
      <c r="T48" s="120">
        <v>0</v>
      </c>
      <c r="U48" s="120">
        <v>0</v>
      </c>
      <c r="V48" s="120">
        <v>0</v>
      </c>
      <c r="W48" s="120">
        <v>798.55499999999995</v>
      </c>
      <c r="X48" s="120">
        <v>6459.8239999999996</v>
      </c>
      <c r="Y48" s="120">
        <v>4732.0469999999996</v>
      </c>
      <c r="Z48" s="120">
        <v>10285.4</v>
      </c>
      <c r="AA48" s="120">
        <v>3.1269999999999998</v>
      </c>
      <c r="AB48" s="120">
        <v>0</v>
      </c>
      <c r="AC48" s="120">
        <v>3110.91</v>
      </c>
      <c r="AD48" s="120">
        <v>2328.5859999999998</v>
      </c>
      <c r="AE48" s="120">
        <v>23494.794000000002</v>
      </c>
      <c r="AF48" s="120">
        <v>188.023</v>
      </c>
      <c r="AG48" s="120">
        <v>63.146000000000001</v>
      </c>
      <c r="AH48" s="120">
        <v>974.49900000000002</v>
      </c>
      <c r="AI48" s="120">
        <v>43804.417999999998</v>
      </c>
      <c r="AJ48" s="120">
        <v>211.721</v>
      </c>
      <c r="AK48" s="120">
        <v>850.15899999999999</v>
      </c>
      <c r="AL48" s="120">
        <v>1684.0940000000001</v>
      </c>
      <c r="AM48" s="120">
        <v>19.649000000000001</v>
      </c>
      <c r="AN48" s="120">
        <v>796.53300000000002</v>
      </c>
      <c r="AO48" s="120">
        <v>1104.4090000000001</v>
      </c>
      <c r="AP48" s="120">
        <v>1571.8409999999999</v>
      </c>
      <c r="AQ48" s="120">
        <v>837.86300000000006</v>
      </c>
      <c r="AR48" s="120">
        <v>413.19600000000003</v>
      </c>
      <c r="AS48" s="120">
        <v>820.68799999999999</v>
      </c>
      <c r="AT48" s="120">
        <v>52.807000000000002</v>
      </c>
      <c r="AU48" s="120">
        <v>6.6980000000000004</v>
      </c>
      <c r="AV48" s="120">
        <v>0</v>
      </c>
      <c r="AW48" s="120">
        <v>685.42399999999998</v>
      </c>
      <c r="AX48" s="120">
        <v>0</v>
      </c>
      <c r="AY48" s="120">
        <v>0</v>
      </c>
      <c r="AZ48" s="120">
        <v>0</v>
      </c>
      <c r="BA48" s="120">
        <v>0</v>
      </c>
      <c r="BB48" s="120">
        <v>224.72200000000001</v>
      </c>
      <c r="BC48" s="120">
        <v>0</v>
      </c>
      <c r="BD48" s="120">
        <v>26.911999999999999</v>
      </c>
      <c r="BE48" s="120">
        <v>0</v>
      </c>
      <c r="BF48" s="120">
        <v>0</v>
      </c>
      <c r="BG48" s="120">
        <v>0</v>
      </c>
      <c r="BH48" s="120">
        <v>46365.828999999998</v>
      </c>
      <c r="BI48" s="120">
        <v>5903.866</v>
      </c>
      <c r="BJ48" s="120">
        <v>192540.58600000004</v>
      </c>
      <c r="BK48" s="120">
        <v>5837.1679999999997</v>
      </c>
      <c r="BL48" s="104"/>
      <c r="BM48" s="104"/>
    </row>
    <row r="49" spans="2:65" collapsed="1">
      <c r="B49" s="114" t="s">
        <v>329</v>
      </c>
      <c r="C49" s="122" t="s">
        <v>330</v>
      </c>
      <c r="D49" s="102">
        <v>0</v>
      </c>
      <c r="E49" s="102">
        <v>3083.4180000000001</v>
      </c>
      <c r="F49" s="102">
        <v>0</v>
      </c>
      <c r="G49" s="102">
        <v>3678.4540000000002</v>
      </c>
      <c r="H49" s="102">
        <v>0</v>
      </c>
      <c r="I49" s="102">
        <v>3.1E-2</v>
      </c>
      <c r="J49" s="102">
        <v>0</v>
      </c>
      <c r="K49" s="102">
        <v>472.84699999999998</v>
      </c>
      <c r="L49" s="102">
        <v>719.91099999999994</v>
      </c>
      <c r="M49" s="102">
        <v>0</v>
      </c>
      <c r="N49" s="102">
        <v>1842.117</v>
      </c>
      <c r="O49" s="102">
        <v>44.777999999999999</v>
      </c>
      <c r="P49" s="102">
        <v>353.68299999999999</v>
      </c>
      <c r="Q49" s="102">
        <v>679.79499999999996</v>
      </c>
      <c r="R49" s="102">
        <v>22937.118999999999</v>
      </c>
      <c r="S49" s="102">
        <v>0</v>
      </c>
      <c r="T49" s="102">
        <v>0</v>
      </c>
      <c r="U49" s="102">
        <v>0</v>
      </c>
      <c r="V49" s="102">
        <v>0</v>
      </c>
      <c r="W49" s="102">
        <v>798.55499999999995</v>
      </c>
      <c r="X49" s="102">
        <v>2584.5749999999998</v>
      </c>
      <c r="Y49" s="102">
        <v>3962.8090000000002</v>
      </c>
      <c r="Z49" s="102">
        <v>10285.4</v>
      </c>
      <c r="AA49" s="102">
        <v>3.1269999999999998</v>
      </c>
      <c r="AB49" s="102">
        <v>0</v>
      </c>
      <c r="AC49" s="102">
        <v>3110.91</v>
      </c>
      <c r="AD49" s="102">
        <v>2328.5859999999998</v>
      </c>
      <c r="AE49" s="102">
        <v>23494.794000000002</v>
      </c>
      <c r="AF49" s="102">
        <v>188.023</v>
      </c>
      <c r="AG49" s="102">
        <v>63.146000000000001</v>
      </c>
      <c r="AH49" s="102">
        <v>974.49900000000002</v>
      </c>
      <c r="AI49" s="102">
        <v>0</v>
      </c>
      <c r="AJ49" s="102">
        <v>0</v>
      </c>
      <c r="AK49" s="102">
        <v>0</v>
      </c>
      <c r="AL49" s="102">
        <v>0</v>
      </c>
      <c r="AM49" s="102">
        <v>0</v>
      </c>
      <c r="AN49" s="102">
        <v>0</v>
      </c>
      <c r="AO49" s="102">
        <v>0</v>
      </c>
      <c r="AP49" s="102">
        <v>1571.8409999999999</v>
      </c>
      <c r="AQ49" s="102">
        <v>837.86300000000006</v>
      </c>
      <c r="AR49" s="102">
        <v>413.19600000000003</v>
      </c>
      <c r="AS49" s="102">
        <v>820.68799999999999</v>
      </c>
      <c r="AT49" s="102">
        <v>52.807000000000002</v>
      </c>
      <c r="AU49" s="102">
        <v>6.6980000000000004</v>
      </c>
      <c r="AV49" s="102">
        <v>0</v>
      </c>
      <c r="AW49" s="102">
        <v>685.42399999999998</v>
      </c>
      <c r="AX49" s="102">
        <v>0</v>
      </c>
      <c r="AY49" s="102">
        <v>0</v>
      </c>
      <c r="AZ49" s="102">
        <v>0</v>
      </c>
      <c r="BA49" s="102">
        <v>0</v>
      </c>
      <c r="BB49" s="102">
        <v>224.72200000000001</v>
      </c>
      <c r="BC49" s="102">
        <v>0</v>
      </c>
      <c r="BD49" s="102">
        <v>26.911999999999999</v>
      </c>
      <c r="BE49" s="102">
        <v>0</v>
      </c>
      <c r="BF49" s="102">
        <v>0</v>
      </c>
      <c r="BG49" s="102">
        <v>0</v>
      </c>
      <c r="BH49" s="102">
        <v>46365.828999999998</v>
      </c>
      <c r="BI49" s="102">
        <v>5903.866</v>
      </c>
      <c r="BJ49" s="102">
        <v>138516.42299999998</v>
      </c>
      <c r="BK49" s="102">
        <v>5837.1679999999997</v>
      </c>
      <c r="BL49" s="104"/>
      <c r="BM49" s="104"/>
    </row>
    <row r="50" spans="2:65" collapsed="1">
      <c r="B50" s="116" t="s">
        <v>120</v>
      </c>
      <c r="C50" s="123" t="s">
        <v>331</v>
      </c>
      <c r="D50" s="102">
        <v>0</v>
      </c>
      <c r="E50" s="102">
        <v>3083.4180000000001</v>
      </c>
      <c r="F50" s="102">
        <v>0</v>
      </c>
      <c r="G50" s="102">
        <v>3678.4540000000002</v>
      </c>
      <c r="H50" s="102">
        <v>0</v>
      </c>
      <c r="I50" s="102">
        <v>3.1E-2</v>
      </c>
      <c r="J50" s="102">
        <v>0</v>
      </c>
      <c r="K50" s="102">
        <v>56.987000000000002</v>
      </c>
      <c r="L50" s="102">
        <v>719.91099999999994</v>
      </c>
      <c r="M50" s="102">
        <v>0</v>
      </c>
      <c r="N50" s="102">
        <v>1842.117</v>
      </c>
      <c r="O50" s="102">
        <v>44.777999999999999</v>
      </c>
      <c r="P50" s="102">
        <v>353.68299999999999</v>
      </c>
      <c r="Q50" s="102">
        <v>679.79499999999996</v>
      </c>
      <c r="R50" s="102">
        <v>7545.7860000000001</v>
      </c>
      <c r="S50" s="102">
        <v>0</v>
      </c>
      <c r="T50" s="102">
        <v>0</v>
      </c>
      <c r="U50" s="102">
        <v>0</v>
      </c>
      <c r="V50" s="102">
        <v>0</v>
      </c>
      <c r="W50" s="102">
        <v>758.91</v>
      </c>
      <c r="X50" s="102">
        <v>839.65</v>
      </c>
      <c r="Y50" s="102">
        <v>244.571</v>
      </c>
      <c r="Z50" s="102">
        <v>190.929</v>
      </c>
      <c r="AA50" s="102">
        <v>3.0000000000000001E-3</v>
      </c>
      <c r="AB50" s="102">
        <v>0</v>
      </c>
      <c r="AC50" s="102">
        <v>3.5000000000000003E-2</v>
      </c>
      <c r="AD50" s="102">
        <v>166.66399999999999</v>
      </c>
      <c r="AE50" s="102">
        <v>2292.2779999999998</v>
      </c>
      <c r="AF50" s="102">
        <v>68.031999999999996</v>
      </c>
      <c r="AG50" s="102">
        <v>31.225000000000001</v>
      </c>
      <c r="AH50" s="102">
        <v>731.93600000000004</v>
      </c>
      <c r="AI50" s="102">
        <v>0</v>
      </c>
      <c r="AJ50" s="102">
        <v>0</v>
      </c>
      <c r="AK50" s="102">
        <v>0</v>
      </c>
      <c r="AL50" s="102">
        <v>0</v>
      </c>
      <c r="AM50" s="102">
        <v>0</v>
      </c>
      <c r="AN50" s="102">
        <v>0</v>
      </c>
      <c r="AO50" s="102">
        <v>0</v>
      </c>
      <c r="AP50" s="102">
        <v>1478.117</v>
      </c>
      <c r="AQ50" s="102">
        <v>133.86099999999999</v>
      </c>
      <c r="AR50" s="102">
        <v>382.60599999999999</v>
      </c>
      <c r="AS50" s="102">
        <v>613.75900000000001</v>
      </c>
      <c r="AT50" s="102">
        <v>18.690000000000001</v>
      </c>
      <c r="AU50" s="102">
        <v>4.7380000000000004</v>
      </c>
      <c r="AV50" s="102">
        <v>0</v>
      </c>
      <c r="AW50" s="102">
        <v>0</v>
      </c>
      <c r="AX50" s="102">
        <v>0</v>
      </c>
      <c r="AY50" s="102">
        <v>0</v>
      </c>
      <c r="AZ50" s="102">
        <v>0</v>
      </c>
      <c r="BA50" s="102">
        <v>0</v>
      </c>
      <c r="BB50" s="102">
        <v>33.826999999999998</v>
      </c>
      <c r="BC50" s="102">
        <v>0</v>
      </c>
      <c r="BD50" s="102">
        <v>1</v>
      </c>
      <c r="BE50" s="102">
        <v>0</v>
      </c>
      <c r="BF50" s="102">
        <v>0</v>
      </c>
      <c r="BG50" s="102">
        <v>0</v>
      </c>
      <c r="BH50" s="102">
        <v>25386.339</v>
      </c>
      <c r="BI50" s="102">
        <v>3372.1770000000001</v>
      </c>
      <c r="BJ50" s="102">
        <v>54754.307000000008</v>
      </c>
      <c r="BK50" s="102">
        <v>3823.97</v>
      </c>
      <c r="BL50" s="104"/>
      <c r="BM50" s="104"/>
    </row>
    <row r="51" spans="2:65" s="88" customFormat="1">
      <c r="B51" s="91" t="s">
        <v>332</v>
      </c>
      <c r="C51" s="136" t="s">
        <v>333</v>
      </c>
      <c r="D51" s="89">
        <v>0</v>
      </c>
      <c r="E51" s="89">
        <v>0</v>
      </c>
      <c r="F51" s="89">
        <v>0</v>
      </c>
      <c r="G51" s="89">
        <v>0</v>
      </c>
      <c r="H51" s="89">
        <v>0</v>
      </c>
      <c r="I51" s="89">
        <v>0</v>
      </c>
      <c r="J51" s="89">
        <v>0</v>
      </c>
      <c r="K51" s="89">
        <v>55.317999999999998</v>
      </c>
      <c r="L51" s="89">
        <v>0</v>
      </c>
      <c r="M51" s="89">
        <v>0</v>
      </c>
      <c r="N51" s="89">
        <v>0</v>
      </c>
      <c r="O51" s="89">
        <v>0</v>
      </c>
      <c r="P51" s="89">
        <v>0</v>
      </c>
      <c r="Q51" s="89">
        <v>0</v>
      </c>
      <c r="R51" s="89">
        <v>4.1000000000000002E-2</v>
      </c>
      <c r="S51" s="89">
        <v>0</v>
      </c>
      <c r="T51" s="89">
        <v>0</v>
      </c>
      <c r="U51" s="89">
        <v>0</v>
      </c>
      <c r="V51" s="89">
        <v>0</v>
      </c>
      <c r="W51" s="89">
        <v>0</v>
      </c>
      <c r="X51" s="89">
        <v>4.585</v>
      </c>
      <c r="Y51" s="89">
        <v>0.13900000000000001</v>
      </c>
      <c r="Z51" s="89">
        <v>38.381</v>
      </c>
      <c r="AA51" s="89">
        <v>0</v>
      </c>
      <c r="AB51" s="89">
        <v>0</v>
      </c>
      <c r="AC51" s="89">
        <v>0</v>
      </c>
      <c r="AD51" s="89">
        <v>93.619</v>
      </c>
      <c r="AE51" s="89">
        <v>169.779</v>
      </c>
      <c r="AF51" s="89">
        <v>13.398999999999999</v>
      </c>
      <c r="AG51" s="89">
        <v>10.746</v>
      </c>
      <c r="AH51" s="89">
        <v>2.64</v>
      </c>
      <c r="AI51" s="89">
        <v>0</v>
      </c>
      <c r="AJ51" s="89">
        <v>0</v>
      </c>
      <c r="AK51" s="89">
        <v>0</v>
      </c>
      <c r="AL51" s="89">
        <v>0</v>
      </c>
      <c r="AM51" s="89">
        <v>0</v>
      </c>
      <c r="AN51" s="89">
        <v>0</v>
      </c>
      <c r="AO51" s="89">
        <v>0</v>
      </c>
      <c r="AP51" s="89">
        <v>0</v>
      </c>
      <c r="AQ51" s="89">
        <v>0.70799999999999996</v>
      </c>
      <c r="AR51" s="89">
        <v>0</v>
      </c>
      <c r="AS51" s="89">
        <v>133.76400000000001</v>
      </c>
      <c r="AT51" s="89">
        <v>0</v>
      </c>
      <c r="AU51" s="89">
        <v>0</v>
      </c>
      <c r="AV51" s="89">
        <v>0</v>
      </c>
      <c r="AW51" s="89">
        <v>0</v>
      </c>
      <c r="AX51" s="89">
        <v>0</v>
      </c>
      <c r="AY51" s="89">
        <v>0</v>
      </c>
      <c r="AZ51" s="89">
        <v>0</v>
      </c>
      <c r="BA51" s="89">
        <v>0</v>
      </c>
      <c r="BB51" s="89">
        <v>29.326000000000001</v>
      </c>
      <c r="BC51" s="89">
        <v>0</v>
      </c>
      <c r="BD51" s="89">
        <v>0</v>
      </c>
      <c r="BE51" s="89">
        <v>0</v>
      </c>
      <c r="BF51" s="89">
        <v>0</v>
      </c>
      <c r="BG51" s="89">
        <v>0</v>
      </c>
      <c r="BH51" s="89">
        <v>1218.249</v>
      </c>
      <c r="BI51" s="89">
        <v>0</v>
      </c>
      <c r="BJ51" s="89">
        <v>1770.694</v>
      </c>
      <c r="BK51" s="89">
        <v>163.798</v>
      </c>
      <c r="BL51" s="90"/>
      <c r="BM51" s="90"/>
    </row>
    <row r="52" spans="2:65" s="88" customFormat="1" collapsed="1">
      <c r="B52" s="91" t="s">
        <v>334</v>
      </c>
      <c r="C52" s="136" t="s">
        <v>335</v>
      </c>
      <c r="D52" s="89">
        <v>0</v>
      </c>
      <c r="E52" s="89">
        <v>0</v>
      </c>
      <c r="F52" s="89">
        <v>0</v>
      </c>
      <c r="G52" s="89">
        <v>0</v>
      </c>
      <c r="H52" s="89">
        <v>0</v>
      </c>
      <c r="I52" s="89">
        <v>0</v>
      </c>
      <c r="J52" s="89">
        <v>0</v>
      </c>
      <c r="K52" s="89">
        <v>0</v>
      </c>
      <c r="L52" s="89">
        <v>0</v>
      </c>
      <c r="M52" s="89">
        <v>0</v>
      </c>
      <c r="N52" s="89">
        <v>0</v>
      </c>
      <c r="O52" s="89">
        <v>0</v>
      </c>
      <c r="P52" s="89">
        <v>0</v>
      </c>
      <c r="Q52" s="89">
        <v>0</v>
      </c>
      <c r="R52" s="89">
        <v>0</v>
      </c>
      <c r="S52" s="89">
        <v>0</v>
      </c>
      <c r="T52" s="89">
        <v>0</v>
      </c>
      <c r="U52" s="89">
        <v>0</v>
      </c>
      <c r="V52" s="89">
        <v>0</v>
      </c>
      <c r="W52" s="89">
        <v>0</v>
      </c>
      <c r="X52" s="89">
        <v>1.1519999999999999</v>
      </c>
      <c r="Y52" s="89">
        <v>0</v>
      </c>
      <c r="Z52" s="89">
        <v>81.397999999999996</v>
      </c>
      <c r="AA52" s="89">
        <v>0</v>
      </c>
      <c r="AB52" s="89">
        <v>0</v>
      </c>
      <c r="AC52" s="89">
        <v>0</v>
      </c>
      <c r="AD52" s="89">
        <v>0.219</v>
      </c>
      <c r="AE52" s="89">
        <v>893.85</v>
      </c>
      <c r="AF52" s="89">
        <v>0.995</v>
      </c>
      <c r="AG52" s="89">
        <v>4.7910000000000004</v>
      </c>
      <c r="AH52" s="89">
        <v>6.6189999999999998</v>
      </c>
      <c r="AI52" s="89">
        <v>0</v>
      </c>
      <c r="AJ52" s="89">
        <v>0</v>
      </c>
      <c r="AK52" s="89">
        <v>0</v>
      </c>
      <c r="AL52" s="89">
        <v>0</v>
      </c>
      <c r="AM52" s="89">
        <v>0</v>
      </c>
      <c r="AN52" s="89">
        <v>0</v>
      </c>
      <c r="AO52" s="89">
        <v>0</v>
      </c>
      <c r="AP52" s="89">
        <v>0</v>
      </c>
      <c r="AQ52" s="89">
        <v>0</v>
      </c>
      <c r="AR52" s="89">
        <v>0</v>
      </c>
      <c r="AS52" s="89">
        <v>0</v>
      </c>
      <c r="AT52" s="89">
        <v>0</v>
      </c>
      <c r="AU52" s="89">
        <v>0</v>
      </c>
      <c r="AV52" s="89">
        <v>0</v>
      </c>
      <c r="AW52" s="89">
        <v>0</v>
      </c>
      <c r="AX52" s="89">
        <v>0</v>
      </c>
      <c r="AY52" s="89">
        <v>0</v>
      </c>
      <c r="AZ52" s="89">
        <v>0</v>
      </c>
      <c r="BA52" s="89">
        <v>0</v>
      </c>
      <c r="BB52" s="89">
        <v>0</v>
      </c>
      <c r="BC52" s="89">
        <v>0</v>
      </c>
      <c r="BD52" s="89">
        <v>0</v>
      </c>
      <c r="BE52" s="89">
        <v>0</v>
      </c>
      <c r="BF52" s="89">
        <v>0</v>
      </c>
      <c r="BG52" s="89">
        <v>0</v>
      </c>
      <c r="BH52" s="89">
        <v>269.952</v>
      </c>
      <c r="BI52" s="89">
        <v>0</v>
      </c>
      <c r="BJ52" s="89">
        <v>1258.9760000000001</v>
      </c>
      <c r="BK52" s="89">
        <v>0</v>
      </c>
      <c r="BL52" s="90"/>
      <c r="BM52" s="90"/>
    </row>
    <row r="53" spans="2:65" s="88" customFormat="1">
      <c r="B53" s="91" t="s">
        <v>336</v>
      </c>
      <c r="C53" s="136" t="s">
        <v>337</v>
      </c>
      <c r="D53" s="89">
        <v>0</v>
      </c>
      <c r="E53" s="89">
        <v>0</v>
      </c>
      <c r="F53" s="89">
        <v>0</v>
      </c>
      <c r="G53" s="89">
        <v>0</v>
      </c>
      <c r="H53" s="89">
        <v>0</v>
      </c>
      <c r="I53" s="89">
        <v>0</v>
      </c>
      <c r="J53" s="89">
        <v>0</v>
      </c>
      <c r="K53" s="89">
        <v>0</v>
      </c>
      <c r="L53" s="89">
        <v>0</v>
      </c>
      <c r="M53" s="89">
        <v>0</v>
      </c>
      <c r="N53" s="89">
        <v>0</v>
      </c>
      <c r="O53" s="89">
        <v>0</v>
      </c>
      <c r="P53" s="89">
        <v>0</v>
      </c>
      <c r="Q53" s="89">
        <v>0</v>
      </c>
      <c r="R53" s="89">
        <v>0</v>
      </c>
      <c r="S53" s="89">
        <v>0</v>
      </c>
      <c r="T53" s="89">
        <v>0</v>
      </c>
      <c r="U53" s="89">
        <v>0</v>
      </c>
      <c r="V53" s="89">
        <v>0</v>
      </c>
      <c r="W53" s="89">
        <v>0</v>
      </c>
      <c r="X53" s="89">
        <v>1.76</v>
      </c>
      <c r="Y53" s="89">
        <v>1E-3</v>
      </c>
      <c r="Z53" s="89">
        <v>0.39800000000000002</v>
      </c>
      <c r="AA53" s="89">
        <v>0</v>
      </c>
      <c r="AB53" s="89">
        <v>0</v>
      </c>
      <c r="AC53" s="89">
        <v>0</v>
      </c>
      <c r="AD53" s="89">
        <v>0.84599999999999997</v>
      </c>
      <c r="AE53" s="89">
        <v>31.888999999999999</v>
      </c>
      <c r="AF53" s="89">
        <v>2.786</v>
      </c>
      <c r="AG53" s="89">
        <v>0.55300000000000005</v>
      </c>
      <c r="AH53" s="89">
        <v>1.802</v>
      </c>
      <c r="AI53" s="89">
        <v>0</v>
      </c>
      <c r="AJ53" s="89">
        <v>0</v>
      </c>
      <c r="AK53" s="89">
        <v>0</v>
      </c>
      <c r="AL53" s="89">
        <v>0</v>
      </c>
      <c r="AM53" s="89">
        <v>0</v>
      </c>
      <c r="AN53" s="89">
        <v>0</v>
      </c>
      <c r="AO53" s="89">
        <v>0</v>
      </c>
      <c r="AP53" s="89">
        <v>0</v>
      </c>
      <c r="AQ53" s="89">
        <v>0</v>
      </c>
      <c r="AR53" s="89">
        <v>0</v>
      </c>
      <c r="AS53" s="89">
        <v>0.06</v>
      </c>
      <c r="AT53" s="89">
        <v>0</v>
      </c>
      <c r="AU53" s="89">
        <v>0</v>
      </c>
      <c r="AV53" s="89">
        <v>0</v>
      </c>
      <c r="AW53" s="89">
        <v>0</v>
      </c>
      <c r="AX53" s="89">
        <v>0</v>
      </c>
      <c r="AY53" s="89">
        <v>0</v>
      </c>
      <c r="AZ53" s="89">
        <v>0</v>
      </c>
      <c r="BA53" s="89">
        <v>0</v>
      </c>
      <c r="BB53" s="89">
        <v>0</v>
      </c>
      <c r="BC53" s="89">
        <v>0</v>
      </c>
      <c r="BD53" s="89">
        <v>0</v>
      </c>
      <c r="BE53" s="89">
        <v>0</v>
      </c>
      <c r="BF53" s="89">
        <v>0</v>
      </c>
      <c r="BG53" s="89">
        <v>0</v>
      </c>
      <c r="BH53" s="89">
        <v>128.35599999999999</v>
      </c>
      <c r="BI53" s="89">
        <v>0</v>
      </c>
      <c r="BJ53" s="89">
        <v>168.45099999999999</v>
      </c>
      <c r="BK53" s="89">
        <v>0.06</v>
      </c>
      <c r="BL53" s="90"/>
      <c r="BM53" s="90"/>
    </row>
    <row r="54" spans="2:65">
      <c r="B54" s="124" t="s">
        <v>338</v>
      </c>
      <c r="C54" s="125" t="s">
        <v>339</v>
      </c>
      <c r="D54" s="102">
        <v>0</v>
      </c>
      <c r="E54" s="102">
        <v>3083.4180000000001</v>
      </c>
      <c r="F54" s="102">
        <v>0</v>
      </c>
      <c r="G54" s="102">
        <v>3678.4540000000002</v>
      </c>
      <c r="H54" s="102">
        <v>0</v>
      </c>
      <c r="I54" s="102">
        <v>0</v>
      </c>
      <c r="J54" s="102">
        <v>0</v>
      </c>
      <c r="K54" s="102">
        <v>1.123</v>
      </c>
      <c r="L54" s="102">
        <v>719.91099999999994</v>
      </c>
      <c r="M54" s="102">
        <v>0</v>
      </c>
      <c r="N54" s="102">
        <v>1842.117</v>
      </c>
      <c r="O54" s="102">
        <v>44.777999999999999</v>
      </c>
      <c r="P54" s="102">
        <v>353.68299999999999</v>
      </c>
      <c r="Q54" s="102">
        <v>679.79499999999996</v>
      </c>
      <c r="R54" s="102">
        <v>7545.6139999999996</v>
      </c>
      <c r="S54" s="102">
        <v>0</v>
      </c>
      <c r="T54" s="102">
        <v>0</v>
      </c>
      <c r="U54" s="102">
        <v>0</v>
      </c>
      <c r="V54" s="102">
        <v>0</v>
      </c>
      <c r="W54" s="102">
        <v>758.91</v>
      </c>
      <c r="X54" s="102">
        <v>812.00599999999997</v>
      </c>
      <c r="Y54" s="102">
        <v>244.43100000000001</v>
      </c>
      <c r="Z54" s="102">
        <v>60.005000000000003</v>
      </c>
      <c r="AA54" s="102">
        <v>3.0000000000000001E-3</v>
      </c>
      <c r="AB54" s="102">
        <v>0</v>
      </c>
      <c r="AC54" s="102">
        <v>3.5000000000000003E-2</v>
      </c>
      <c r="AD54" s="102">
        <v>68.114000000000004</v>
      </c>
      <c r="AE54" s="102">
        <v>491.27100000000002</v>
      </c>
      <c r="AF54" s="102">
        <v>42.412999999999997</v>
      </c>
      <c r="AG54" s="102">
        <v>9.0220000000000002</v>
      </c>
      <c r="AH54" s="102">
        <v>716.73199999999997</v>
      </c>
      <c r="AI54" s="102">
        <v>0</v>
      </c>
      <c r="AJ54" s="102">
        <v>0</v>
      </c>
      <c r="AK54" s="102">
        <v>0</v>
      </c>
      <c r="AL54" s="102">
        <v>0</v>
      </c>
      <c r="AM54" s="102">
        <v>0</v>
      </c>
      <c r="AN54" s="102">
        <v>0</v>
      </c>
      <c r="AO54" s="102">
        <v>0</v>
      </c>
      <c r="AP54" s="102">
        <v>1466.04</v>
      </c>
      <c r="AQ54" s="102">
        <v>111.794</v>
      </c>
      <c r="AR54" s="102">
        <v>382.60599999999999</v>
      </c>
      <c r="AS54" s="102">
        <v>479.93400000000003</v>
      </c>
      <c r="AT54" s="102">
        <v>18.655999999999999</v>
      </c>
      <c r="AU54" s="102">
        <v>4.7380000000000004</v>
      </c>
      <c r="AV54" s="102">
        <v>0</v>
      </c>
      <c r="AW54" s="102">
        <v>0</v>
      </c>
      <c r="AX54" s="102">
        <v>0</v>
      </c>
      <c r="AY54" s="102">
        <v>0</v>
      </c>
      <c r="AZ54" s="102">
        <v>0</v>
      </c>
      <c r="BA54" s="102">
        <v>0</v>
      </c>
      <c r="BB54" s="102">
        <v>4.5010000000000003</v>
      </c>
      <c r="BC54" s="102">
        <v>0</v>
      </c>
      <c r="BD54" s="102">
        <v>1</v>
      </c>
      <c r="BE54" s="102">
        <v>0</v>
      </c>
      <c r="BF54" s="102">
        <v>0</v>
      </c>
      <c r="BG54" s="102">
        <v>0</v>
      </c>
      <c r="BH54" s="102">
        <v>23768.945</v>
      </c>
      <c r="BI54" s="102">
        <v>3372.1770000000001</v>
      </c>
      <c r="BJ54" s="102">
        <v>50762.226000000017</v>
      </c>
      <c r="BK54" s="102">
        <v>3626.6410000000001</v>
      </c>
      <c r="BL54" s="104"/>
      <c r="BM54" s="104"/>
    </row>
    <row r="55" spans="2:65" s="88" customFormat="1">
      <c r="B55" s="137" t="s">
        <v>340</v>
      </c>
      <c r="C55" s="138" t="s">
        <v>341</v>
      </c>
      <c r="D55" s="89">
        <v>0</v>
      </c>
      <c r="E55" s="89">
        <v>0</v>
      </c>
      <c r="F55" s="89">
        <v>0</v>
      </c>
      <c r="G55" s="89">
        <v>0</v>
      </c>
      <c r="H55" s="89">
        <v>0</v>
      </c>
      <c r="I55" s="89">
        <v>0</v>
      </c>
      <c r="J55" s="89">
        <v>0</v>
      </c>
      <c r="K55" s="89">
        <v>0</v>
      </c>
      <c r="L55" s="89">
        <v>0</v>
      </c>
      <c r="M55" s="89">
        <v>0</v>
      </c>
      <c r="N55" s="89">
        <v>0</v>
      </c>
      <c r="O55" s="89">
        <v>0</v>
      </c>
      <c r="P55" s="89">
        <v>0</v>
      </c>
      <c r="Q55" s="89">
        <v>0</v>
      </c>
      <c r="R55" s="89">
        <v>812.44100000000003</v>
      </c>
      <c r="S55" s="89">
        <v>0</v>
      </c>
      <c r="T55" s="89">
        <v>0</v>
      </c>
      <c r="U55" s="89">
        <v>0</v>
      </c>
      <c r="V55" s="89">
        <v>0</v>
      </c>
      <c r="W55" s="89">
        <v>0</v>
      </c>
      <c r="X55" s="89">
        <v>22.867999999999999</v>
      </c>
      <c r="Y55" s="89">
        <v>1.5860000000000001</v>
      </c>
      <c r="Z55" s="89">
        <v>5.0629999999999997</v>
      </c>
      <c r="AA55" s="89">
        <v>0</v>
      </c>
      <c r="AB55" s="89">
        <v>0</v>
      </c>
      <c r="AC55" s="89">
        <v>0</v>
      </c>
      <c r="AD55" s="89">
        <v>4.3049999999999997</v>
      </c>
      <c r="AE55" s="89">
        <v>28.82</v>
      </c>
      <c r="AF55" s="89">
        <v>1.1579999999999999</v>
      </c>
      <c r="AG55" s="89">
        <v>0.28299999999999997</v>
      </c>
      <c r="AH55" s="89">
        <v>21.437000000000001</v>
      </c>
      <c r="AI55" s="89">
        <v>0</v>
      </c>
      <c r="AJ55" s="89">
        <v>0</v>
      </c>
      <c r="AK55" s="89">
        <v>0</v>
      </c>
      <c r="AL55" s="89">
        <v>0</v>
      </c>
      <c r="AM55" s="89">
        <v>0</v>
      </c>
      <c r="AN55" s="89">
        <v>0</v>
      </c>
      <c r="AO55" s="89">
        <v>0</v>
      </c>
      <c r="AP55" s="89">
        <v>24.754000000000001</v>
      </c>
      <c r="AQ55" s="89">
        <v>0</v>
      </c>
      <c r="AR55" s="89">
        <v>0.85499999999999998</v>
      </c>
      <c r="AS55" s="89">
        <v>18.358000000000001</v>
      </c>
      <c r="AT55" s="89">
        <v>6.8419999999999996</v>
      </c>
      <c r="AU55" s="89">
        <v>0</v>
      </c>
      <c r="AV55" s="89">
        <v>0</v>
      </c>
      <c r="AW55" s="89">
        <v>0</v>
      </c>
      <c r="AX55" s="89">
        <v>0</v>
      </c>
      <c r="AY55" s="89">
        <v>0</v>
      </c>
      <c r="AZ55" s="89">
        <v>0</v>
      </c>
      <c r="BA55" s="89">
        <v>0</v>
      </c>
      <c r="BB55" s="89">
        <v>0</v>
      </c>
      <c r="BC55" s="89">
        <v>0</v>
      </c>
      <c r="BD55" s="89">
        <v>0</v>
      </c>
      <c r="BE55" s="89">
        <v>0</v>
      </c>
      <c r="BF55" s="89">
        <v>0</v>
      </c>
      <c r="BG55" s="89">
        <v>0</v>
      </c>
      <c r="BH55" s="89">
        <v>1179.0239999999999</v>
      </c>
      <c r="BI55" s="89">
        <v>133.989</v>
      </c>
      <c r="BJ55" s="89">
        <v>2261.7829999999999</v>
      </c>
      <c r="BK55" s="89">
        <v>50.81</v>
      </c>
      <c r="BL55" s="90"/>
      <c r="BM55" s="90"/>
    </row>
    <row r="56" spans="2:65" s="88" customFormat="1">
      <c r="B56" s="137" t="s">
        <v>342</v>
      </c>
      <c r="C56" s="138" t="s">
        <v>343</v>
      </c>
      <c r="D56" s="89">
        <v>0</v>
      </c>
      <c r="E56" s="89">
        <v>0</v>
      </c>
      <c r="F56" s="89">
        <v>0</v>
      </c>
      <c r="G56" s="89">
        <v>465.971</v>
      </c>
      <c r="H56" s="89">
        <v>0</v>
      </c>
      <c r="I56" s="89">
        <v>0</v>
      </c>
      <c r="J56" s="89">
        <v>0</v>
      </c>
      <c r="K56" s="89">
        <v>0</v>
      </c>
      <c r="L56" s="89">
        <v>0</v>
      </c>
      <c r="M56" s="89">
        <v>0</v>
      </c>
      <c r="N56" s="89">
        <v>0</v>
      </c>
      <c r="O56" s="89">
        <v>0</v>
      </c>
      <c r="P56" s="89">
        <v>0</v>
      </c>
      <c r="Q56" s="89">
        <v>0</v>
      </c>
      <c r="R56" s="89">
        <v>260.96800000000002</v>
      </c>
      <c r="S56" s="89">
        <v>0</v>
      </c>
      <c r="T56" s="89">
        <v>0</v>
      </c>
      <c r="U56" s="89">
        <v>0</v>
      </c>
      <c r="V56" s="89">
        <v>0</v>
      </c>
      <c r="W56" s="89">
        <v>0</v>
      </c>
      <c r="X56" s="89">
        <v>3.6880000000000002</v>
      </c>
      <c r="Y56" s="89">
        <v>0.218</v>
      </c>
      <c r="Z56" s="89">
        <v>8.2000000000000003E-2</v>
      </c>
      <c r="AA56" s="89">
        <v>0</v>
      </c>
      <c r="AB56" s="89">
        <v>0</v>
      </c>
      <c r="AC56" s="89">
        <v>0</v>
      </c>
      <c r="AD56" s="89">
        <v>3.323</v>
      </c>
      <c r="AE56" s="89">
        <v>3.5129999999999999</v>
      </c>
      <c r="AF56" s="89">
        <v>0.56799999999999995</v>
      </c>
      <c r="AG56" s="89">
        <v>0.60299999999999998</v>
      </c>
      <c r="AH56" s="89">
        <v>16.622</v>
      </c>
      <c r="AI56" s="89">
        <v>0</v>
      </c>
      <c r="AJ56" s="89">
        <v>0</v>
      </c>
      <c r="AK56" s="89">
        <v>0</v>
      </c>
      <c r="AL56" s="89">
        <v>0</v>
      </c>
      <c r="AM56" s="89">
        <v>0</v>
      </c>
      <c r="AN56" s="89">
        <v>0</v>
      </c>
      <c r="AO56" s="89">
        <v>0</v>
      </c>
      <c r="AP56" s="89">
        <v>27.902000000000001</v>
      </c>
      <c r="AQ56" s="89">
        <v>1.9179999999999999</v>
      </c>
      <c r="AR56" s="89">
        <v>21.628</v>
      </c>
      <c r="AS56" s="89">
        <v>53.453000000000003</v>
      </c>
      <c r="AT56" s="89">
        <v>0</v>
      </c>
      <c r="AU56" s="89">
        <v>4.7380000000000004</v>
      </c>
      <c r="AV56" s="89">
        <v>0</v>
      </c>
      <c r="AW56" s="89">
        <v>0</v>
      </c>
      <c r="AX56" s="89">
        <v>0</v>
      </c>
      <c r="AY56" s="89">
        <v>0</v>
      </c>
      <c r="AZ56" s="89">
        <v>0</v>
      </c>
      <c r="BA56" s="89">
        <v>0</v>
      </c>
      <c r="BB56" s="89">
        <v>0</v>
      </c>
      <c r="BC56" s="89">
        <v>0</v>
      </c>
      <c r="BD56" s="89">
        <v>0</v>
      </c>
      <c r="BE56" s="89">
        <v>0</v>
      </c>
      <c r="BF56" s="89">
        <v>0</v>
      </c>
      <c r="BG56" s="89">
        <v>0</v>
      </c>
      <c r="BH56" s="89">
        <v>888.39499999999998</v>
      </c>
      <c r="BI56" s="89">
        <v>253.047</v>
      </c>
      <c r="BJ56" s="89">
        <v>2006.6370000000002</v>
      </c>
      <c r="BK56" s="89">
        <v>109.64</v>
      </c>
      <c r="BL56" s="90"/>
      <c r="BM56" s="90"/>
    </row>
    <row r="57" spans="2:65" s="88" customFormat="1">
      <c r="B57" s="137" t="s">
        <v>344</v>
      </c>
      <c r="C57" s="138" t="s">
        <v>345</v>
      </c>
      <c r="D57" s="89">
        <v>0</v>
      </c>
      <c r="E57" s="89">
        <v>0</v>
      </c>
      <c r="F57" s="89">
        <v>0</v>
      </c>
      <c r="G57" s="89">
        <v>0</v>
      </c>
      <c r="H57" s="89">
        <v>0</v>
      </c>
      <c r="I57" s="89">
        <v>0</v>
      </c>
      <c r="J57" s="89">
        <v>0</v>
      </c>
      <c r="K57" s="89">
        <v>0</v>
      </c>
      <c r="L57" s="89">
        <v>0</v>
      </c>
      <c r="M57" s="89">
        <v>0</v>
      </c>
      <c r="N57" s="89">
        <v>0</v>
      </c>
      <c r="O57" s="89">
        <v>0</v>
      </c>
      <c r="P57" s="89">
        <v>0</v>
      </c>
      <c r="Q57" s="89">
        <v>0</v>
      </c>
      <c r="R57" s="89">
        <v>27</v>
      </c>
      <c r="S57" s="89">
        <v>0</v>
      </c>
      <c r="T57" s="89">
        <v>0</v>
      </c>
      <c r="U57" s="89">
        <v>0</v>
      </c>
      <c r="V57" s="89">
        <v>0</v>
      </c>
      <c r="W57" s="89">
        <v>0</v>
      </c>
      <c r="X57" s="89">
        <v>0.24099999999999999</v>
      </c>
      <c r="Y57" s="89">
        <v>0</v>
      </c>
      <c r="Z57" s="89">
        <v>2.4E-2</v>
      </c>
      <c r="AA57" s="89">
        <v>0</v>
      </c>
      <c r="AB57" s="89">
        <v>0</v>
      </c>
      <c r="AC57" s="89">
        <v>0</v>
      </c>
      <c r="AD57" s="89">
        <v>1.7999999999999999E-2</v>
      </c>
      <c r="AE57" s="89">
        <v>1.0409999999999999</v>
      </c>
      <c r="AF57" s="89">
        <v>0</v>
      </c>
      <c r="AG57" s="89">
        <v>7.3999999999999996E-2</v>
      </c>
      <c r="AH57" s="89">
        <v>1.18</v>
      </c>
      <c r="AI57" s="89">
        <v>0</v>
      </c>
      <c r="AJ57" s="89">
        <v>0</v>
      </c>
      <c r="AK57" s="89">
        <v>0</v>
      </c>
      <c r="AL57" s="89">
        <v>0</v>
      </c>
      <c r="AM57" s="89">
        <v>0</v>
      </c>
      <c r="AN57" s="89">
        <v>0</v>
      </c>
      <c r="AO57" s="89">
        <v>0</v>
      </c>
      <c r="AP57" s="89">
        <v>0</v>
      </c>
      <c r="AQ57" s="89">
        <v>0</v>
      </c>
      <c r="AR57" s="89">
        <v>5.806</v>
      </c>
      <c r="AS57" s="89">
        <v>61.811</v>
      </c>
      <c r="AT57" s="89">
        <v>0</v>
      </c>
      <c r="AU57" s="89">
        <v>0</v>
      </c>
      <c r="AV57" s="89">
        <v>0</v>
      </c>
      <c r="AW57" s="89">
        <v>0</v>
      </c>
      <c r="AX57" s="89">
        <v>0</v>
      </c>
      <c r="AY57" s="89">
        <v>0</v>
      </c>
      <c r="AZ57" s="89">
        <v>0</v>
      </c>
      <c r="BA57" s="89">
        <v>0</v>
      </c>
      <c r="BB57" s="89">
        <v>0</v>
      </c>
      <c r="BC57" s="89">
        <v>0</v>
      </c>
      <c r="BD57" s="89">
        <v>0</v>
      </c>
      <c r="BE57" s="89">
        <v>0</v>
      </c>
      <c r="BF57" s="89">
        <v>0</v>
      </c>
      <c r="BG57" s="89">
        <v>0</v>
      </c>
      <c r="BH57" s="89">
        <v>149.17099999999999</v>
      </c>
      <c r="BI57" s="89">
        <v>8.7420000000000009</v>
      </c>
      <c r="BJ57" s="89">
        <v>255.10799999999998</v>
      </c>
      <c r="BK57" s="89">
        <v>67.617000000000004</v>
      </c>
      <c r="BL57" s="90"/>
      <c r="BM57" s="90"/>
    </row>
    <row r="58" spans="2:65" s="88" customFormat="1" collapsed="1">
      <c r="B58" s="137" t="s">
        <v>346</v>
      </c>
      <c r="C58" s="138" t="s">
        <v>347</v>
      </c>
      <c r="D58" s="89">
        <v>0</v>
      </c>
      <c r="E58" s="89">
        <v>0</v>
      </c>
      <c r="F58" s="89">
        <v>0</v>
      </c>
      <c r="G58" s="89">
        <v>0</v>
      </c>
      <c r="H58" s="89">
        <v>0</v>
      </c>
      <c r="I58" s="89">
        <v>0</v>
      </c>
      <c r="J58" s="89">
        <v>0</v>
      </c>
      <c r="K58" s="89">
        <v>0</v>
      </c>
      <c r="L58" s="89">
        <v>0</v>
      </c>
      <c r="M58" s="89">
        <v>0</v>
      </c>
      <c r="N58" s="89">
        <v>0</v>
      </c>
      <c r="O58" s="89">
        <v>0</v>
      </c>
      <c r="P58" s="89">
        <v>0</v>
      </c>
      <c r="Q58" s="89">
        <v>0</v>
      </c>
      <c r="R58" s="89">
        <v>292.65300000000002</v>
      </c>
      <c r="S58" s="89">
        <v>0</v>
      </c>
      <c r="T58" s="89">
        <v>0</v>
      </c>
      <c r="U58" s="89">
        <v>0</v>
      </c>
      <c r="V58" s="89">
        <v>0</v>
      </c>
      <c r="W58" s="89">
        <v>0</v>
      </c>
      <c r="X58" s="89">
        <v>5.32</v>
      </c>
      <c r="Y58" s="89">
        <v>0</v>
      </c>
      <c r="Z58" s="89">
        <v>1.4E-2</v>
      </c>
      <c r="AA58" s="89">
        <v>0</v>
      </c>
      <c r="AB58" s="89">
        <v>0</v>
      </c>
      <c r="AC58" s="89">
        <v>0</v>
      </c>
      <c r="AD58" s="89">
        <v>0.189</v>
      </c>
      <c r="AE58" s="89">
        <v>3.1560000000000001</v>
      </c>
      <c r="AF58" s="89">
        <v>0</v>
      </c>
      <c r="AG58" s="89">
        <v>0.41099999999999998</v>
      </c>
      <c r="AH58" s="89">
        <v>17.802</v>
      </c>
      <c r="AI58" s="89">
        <v>0</v>
      </c>
      <c r="AJ58" s="89">
        <v>0</v>
      </c>
      <c r="AK58" s="89">
        <v>0</v>
      </c>
      <c r="AL58" s="89">
        <v>0</v>
      </c>
      <c r="AM58" s="89">
        <v>0</v>
      </c>
      <c r="AN58" s="89">
        <v>0</v>
      </c>
      <c r="AO58" s="89">
        <v>0</v>
      </c>
      <c r="AP58" s="89">
        <v>282.18599999999998</v>
      </c>
      <c r="AQ58" s="89">
        <v>20.359000000000002</v>
      </c>
      <c r="AR58" s="89">
        <v>116.846</v>
      </c>
      <c r="AS58" s="89">
        <v>178.86699999999999</v>
      </c>
      <c r="AT58" s="89">
        <v>1.9139999999999999</v>
      </c>
      <c r="AU58" s="89">
        <v>0</v>
      </c>
      <c r="AV58" s="89">
        <v>0</v>
      </c>
      <c r="AW58" s="89">
        <v>0</v>
      </c>
      <c r="AX58" s="89">
        <v>0</v>
      </c>
      <c r="AY58" s="89">
        <v>0</v>
      </c>
      <c r="AZ58" s="89">
        <v>0</v>
      </c>
      <c r="BA58" s="89">
        <v>0</v>
      </c>
      <c r="BB58" s="89">
        <v>0</v>
      </c>
      <c r="BC58" s="89">
        <v>0</v>
      </c>
      <c r="BD58" s="89">
        <v>0</v>
      </c>
      <c r="BE58" s="89">
        <v>0</v>
      </c>
      <c r="BF58" s="89">
        <v>0</v>
      </c>
      <c r="BG58" s="89">
        <v>0</v>
      </c>
      <c r="BH58" s="89">
        <v>851.62599999999998</v>
      </c>
      <c r="BI58" s="89">
        <v>255.476</v>
      </c>
      <c r="BJ58" s="89">
        <v>2026.819</v>
      </c>
      <c r="BK58" s="89">
        <v>600.17200000000003</v>
      </c>
      <c r="BL58" s="90"/>
      <c r="BM58" s="90"/>
    </row>
    <row r="59" spans="2:65" s="183" customFormat="1">
      <c r="B59" s="179" t="s">
        <v>348</v>
      </c>
      <c r="C59" s="180" t="s">
        <v>349</v>
      </c>
      <c r="D59" s="181">
        <v>0</v>
      </c>
      <c r="E59" s="181">
        <v>0</v>
      </c>
      <c r="F59" s="181">
        <v>0</v>
      </c>
      <c r="G59" s="181">
        <v>657.60400000000004</v>
      </c>
      <c r="H59" s="181">
        <v>0</v>
      </c>
      <c r="I59" s="181">
        <v>0</v>
      </c>
      <c r="J59" s="181">
        <v>0</v>
      </c>
      <c r="K59" s="181">
        <v>0</v>
      </c>
      <c r="L59" s="181">
        <v>0</v>
      </c>
      <c r="M59" s="181">
        <v>0</v>
      </c>
      <c r="N59" s="181">
        <v>0</v>
      </c>
      <c r="O59" s="181">
        <v>0</v>
      </c>
      <c r="P59" s="181">
        <v>0</v>
      </c>
      <c r="Q59" s="181">
        <v>0</v>
      </c>
      <c r="R59" s="181">
        <v>1788.0070000000001</v>
      </c>
      <c r="S59" s="181">
        <v>0</v>
      </c>
      <c r="T59" s="181">
        <v>0</v>
      </c>
      <c r="U59" s="181">
        <v>0</v>
      </c>
      <c r="V59" s="181">
        <v>0</v>
      </c>
      <c r="W59" s="181">
        <v>673.02599999999995</v>
      </c>
      <c r="X59" s="181">
        <v>32.597000000000001</v>
      </c>
      <c r="Y59" s="181">
        <v>83.509</v>
      </c>
      <c r="Z59" s="181">
        <v>23.651</v>
      </c>
      <c r="AA59" s="181">
        <v>0</v>
      </c>
      <c r="AB59" s="181">
        <v>0</v>
      </c>
      <c r="AC59" s="181">
        <v>0</v>
      </c>
      <c r="AD59" s="181">
        <v>9.4329999999999998</v>
      </c>
      <c r="AE59" s="181">
        <v>17.648</v>
      </c>
      <c r="AF59" s="181">
        <v>11.587999999999999</v>
      </c>
      <c r="AG59" s="181">
        <v>1.4870000000000001</v>
      </c>
      <c r="AH59" s="181">
        <v>161.374</v>
      </c>
      <c r="AI59" s="181">
        <v>0</v>
      </c>
      <c r="AJ59" s="181">
        <v>0</v>
      </c>
      <c r="AK59" s="181">
        <v>0</v>
      </c>
      <c r="AL59" s="181">
        <v>0</v>
      </c>
      <c r="AM59" s="181">
        <v>0</v>
      </c>
      <c r="AN59" s="181">
        <v>0</v>
      </c>
      <c r="AO59" s="181">
        <v>0</v>
      </c>
      <c r="AP59" s="181">
        <v>215.827</v>
      </c>
      <c r="AQ59" s="181">
        <v>6.6619999999999999</v>
      </c>
      <c r="AR59" s="181">
        <v>190.392</v>
      </c>
      <c r="AS59" s="181">
        <v>35.686999999999998</v>
      </c>
      <c r="AT59" s="181">
        <v>6.1980000000000004</v>
      </c>
      <c r="AU59" s="181">
        <v>0</v>
      </c>
      <c r="AV59" s="181">
        <v>0</v>
      </c>
      <c r="AW59" s="181">
        <v>0</v>
      </c>
      <c r="AX59" s="181">
        <v>0</v>
      </c>
      <c r="AY59" s="181">
        <v>0</v>
      </c>
      <c r="AZ59" s="181">
        <v>0</v>
      </c>
      <c r="BA59" s="181">
        <v>0</v>
      </c>
      <c r="BB59" s="181">
        <v>0</v>
      </c>
      <c r="BC59" s="181">
        <v>0</v>
      </c>
      <c r="BD59" s="181">
        <v>0</v>
      </c>
      <c r="BE59" s="181">
        <v>0</v>
      </c>
      <c r="BF59" s="181">
        <v>0</v>
      </c>
      <c r="BG59" s="181">
        <v>0</v>
      </c>
      <c r="BH59" s="181">
        <v>4716.4110000000001</v>
      </c>
      <c r="BI59" s="181">
        <v>2357.7649999999999</v>
      </c>
      <c r="BJ59" s="181">
        <v>10988.865999999998</v>
      </c>
      <c r="BK59" s="181">
        <v>1127.7929999999999</v>
      </c>
      <c r="BL59" s="182"/>
      <c r="BM59" s="182"/>
    </row>
    <row r="60" spans="2:65" s="88" customFormat="1">
      <c r="B60" s="137" t="s">
        <v>350</v>
      </c>
      <c r="C60" s="138" t="s">
        <v>351</v>
      </c>
      <c r="D60" s="89">
        <v>0</v>
      </c>
      <c r="E60" s="89">
        <v>0</v>
      </c>
      <c r="F60" s="89">
        <v>0</v>
      </c>
      <c r="G60" s="89">
        <v>2361.35</v>
      </c>
      <c r="H60" s="89">
        <v>0</v>
      </c>
      <c r="I60" s="89">
        <v>0</v>
      </c>
      <c r="J60" s="89">
        <v>0</v>
      </c>
      <c r="K60" s="89">
        <v>0</v>
      </c>
      <c r="L60" s="89">
        <v>0</v>
      </c>
      <c r="M60" s="89">
        <v>0</v>
      </c>
      <c r="N60" s="89">
        <v>0</v>
      </c>
      <c r="O60" s="89">
        <v>0</v>
      </c>
      <c r="P60" s="89">
        <v>0</v>
      </c>
      <c r="Q60" s="89">
        <v>0</v>
      </c>
      <c r="R60" s="89">
        <v>598.26900000000001</v>
      </c>
      <c r="S60" s="89">
        <v>0</v>
      </c>
      <c r="T60" s="89">
        <v>0</v>
      </c>
      <c r="U60" s="89">
        <v>0</v>
      </c>
      <c r="V60" s="89">
        <v>0</v>
      </c>
      <c r="W60" s="89">
        <v>0</v>
      </c>
      <c r="X60" s="89">
        <v>16.216000000000001</v>
      </c>
      <c r="Y60" s="89">
        <v>5.0000000000000001E-3</v>
      </c>
      <c r="Z60" s="89">
        <v>0.22900000000000001</v>
      </c>
      <c r="AA60" s="89">
        <v>0</v>
      </c>
      <c r="AB60" s="89">
        <v>0</v>
      </c>
      <c r="AC60" s="89">
        <v>0</v>
      </c>
      <c r="AD60" s="89">
        <v>1.6879999999999999</v>
      </c>
      <c r="AE60" s="89">
        <v>136.75</v>
      </c>
      <c r="AF60" s="89">
        <v>2.9169999999999998</v>
      </c>
      <c r="AG60" s="89">
        <v>4</v>
      </c>
      <c r="AH60" s="89">
        <v>257.04700000000003</v>
      </c>
      <c r="AI60" s="89">
        <v>0</v>
      </c>
      <c r="AJ60" s="89">
        <v>0</v>
      </c>
      <c r="AK60" s="89">
        <v>0</v>
      </c>
      <c r="AL60" s="89">
        <v>0</v>
      </c>
      <c r="AM60" s="89">
        <v>0</v>
      </c>
      <c r="AN60" s="89">
        <v>0</v>
      </c>
      <c r="AO60" s="89">
        <v>0</v>
      </c>
      <c r="AP60" s="89">
        <v>699.05100000000004</v>
      </c>
      <c r="AQ60" s="89">
        <v>0</v>
      </c>
      <c r="AR60" s="89">
        <v>0</v>
      </c>
      <c r="AS60" s="89">
        <v>0.44900000000000001</v>
      </c>
      <c r="AT60" s="89">
        <v>0</v>
      </c>
      <c r="AU60" s="89">
        <v>0</v>
      </c>
      <c r="AV60" s="89">
        <v>0</v>
      </c>
      <c r="AW60" s="89">
        <v>0</v>
      </c>
      <c r="AX60" s="89">
        <v>0</v>
      </c>
      <c r="AY60" s="89">
        <v>0</v>
      </c>
      <c r="AZ60" s="89">
        <v>0</v>
      </c>
      <c r="BA60" s="89">
        <v>0</v>
      </c>
      <c r="BB60" s="89">
        <v>0</v>
      </c>
      <c r="BC60" s="89">
        <v>0</v>
      </c>
      <c r="BD60" s="89">
        <v>0</v>
      </c>
      <c r="BE60" s="89">
        <v>0</v>
      </c>
      <c r="BF60" s="89">
        <v>0</v>
      </c>
      <c r="BG60" s="89">
        <v>0</v>
      </c>
      <c r="BH60" s="89">
        <v>1008.274</v>
      </c>
      <c r="BI60" s="89">
        <v>0.33400000000000002</v>
      </c>
      <c r="BJ60" s="89">
        <v>5086.5789999999997</v>
      </c>
      <c r="BK60" s="89">
        <v>699.5</v>
      </c>
      <c r="BL60" s="90"/>
      <c r="BM60" s="90"/>
    </row>
    <row r="61" spans="2:65" s="189" customFormat="1">
      <c r="B61" s="185" t="s">
        <v>352</v>
      </c>
      <c r="C61" s="186" t="s">
        <v>353</v>
      </c>
      <c r="D61" s="187">
        <v>0</v>
      </c>
      <c r="E61" s="187">
        <v>900.23</v>
      </c>
      <c r="F61" s="187">
        <v>0</v>
      </c>
      <c r="G61" s="187">
        <v>0</v>
      </c>
      <c r="H61" s="187">
        <v>0</v>
      </c>
      <c r="I61" s="187">
        <v>0</v>
      </c>
      <c r="J61" s="187">
        <v>0</v>
      </c>
      <c r="K61" s="187">
        <v>0</v>
      </c>
      <c r="L61" s="187">
        <v>719.91099999999994</v>
      </c>
      <c r="M61" s="187">
        <v>0</v>
      </c>
      <c r="N61" s="187">
        <v>1842.117</v>
      </c>
      <c r="O61" s="187">
        <v>44.777999999999999</v>
      </c>
      <c r="P61" s="187">
        <v>353.68299999999999</v>
      </c>
      <c r="Q61" s="187">
        <v>416.21199999999999</v>
      </c>
      <c r="R61" s="187">
        <v>1247.2249999999999</v>
      </c>
      <c r="S61" s="187">
        <v>0</v>
      </c>
      <c r="T61" s="187">
        <v>0</v>
      </c>
      <c r="U61" s="187">
        <v>0</v>
      </c>
      <c r="V61" s="187">
        <v>0</v>
      </c>
      <c r="W61" s="187">
        <v>0</v>
      </c>
      <c r="X61" s="187">
        <v>26.753</v>
      </c>
      <c r="Y61" s="187">
        <v>19.042999999999999</v>
      </c>
      <c r="Z61" s="187">
        <v>0.13100000000000001</v>
      </c>
      <c r="AA61" s="187">
        <v>0</v>
      </c>
      <c r="AB61" s="187">
        <v>0</v>
      </c>
      <c r="AC61" s="187">
        <v>7.0000000000000001E-3</v>
      </c>
      <c r="AD61" s="187">
        <v>0.33500000000000002</v>
      </c>
      <c r="AE61" s="187">
        <v>12.895</v>
      </c>
      <c r="AF61" s="187">
        <v>6.7489999999999997</v>
      </c>
      <c r="AG61" s="187">
        <v>3.0000000000000001E-3</v>
      </c>
      <c r="AH61" s="187">
        <v>11.083</v>
      </c>
      <c r="AI61" s="187">
        <v>0</v>
      </c>
      <c r="AJ61" s="187">
        <v>0</v>
      </c>
      <c r="AK61" s="187">
        <v>0</v>
      </c>
      <c r="AL61" s="187">
        <v>0</v>
      </c>
      <c r="AM61" s="187">
        <v>0</v>
      </c>
      <c r="AN61" s="187">
        <v>0</v>
      </c>
      <c r="AO61" s="187">
        <v>0</v>
      </c>
      <c r="AP61" s="187">
        <v>3.984</v>
      </c>
      <c r="AQ61" s="187">
        <v>0</v>
      </c>
      <c r="AR61" s="187">
        <v>0</v>
      </c>
      <c r="AS61" s="187">
        <v>7.2869999999999999</v>
      </c>
      <c r="AT61" s="187">
        <v>0</v>
      </c>
      <c r="AU61" s="187">
        <v>0</v>
      </c>
      <c r="AV61" s="187">
        <v>0</v>
      </c>
      <c r="AW61" s="187">
        <v>0</v>
      </c>
      <c r="AX61" s="187">
        <v>0</v>
      </c>
      <c r="AY61" s="187">
        <v>0</v>
      </c>
      <c r="AZ61" s="187">
        <v>0</v>
      </c>
      <c r="BA61" s="187">
        <v>0</v>
      </c>
      <c r="BB61" s="187">
        <v>0</v>
      </c>
      <c r="BC61" s="187">
        <v>0</v>
      </c>
      <c r="BD61" s="187">
        <v>0</v>
      </c>
      <c r="BE61" s="187">
        <v>0</v>
      </c>
      <c r="BF61" s="187">
        <v>0</v>
      </c>
      <c r="BG61" s="187">
        <v>0</v>
      </c>
      <c r="BH61" s="187">
        <v>4556.7380000000003</v>
      </c>
      <c r="BI61" s="187">
        <v>6.2039999999999997</v>
      </c>
      <c r="BJ61" s="187">
        <v>10175.367999999999</v>
      </c>
      <c r="BK61" s="187">
        <v>409.733</v>
      </c>
      <c r="BL61" s="188"/>
      <c r="BM61" s="188"/>
    </row>
    <row r="62" spans="2:65" s="194" customFormat="1">
      <c r="B62" s="190" t="s">
        <v>126</v>
      </c>
      <c r="C62" s="191" t="s">
        <v>354</v>
      </c>
      <c r="D62" s="192">
        <v>0</v>
      </c>
      <c r="E62" s="192">
        <v>148.309</v>
      </c>
      <c r="F62" s="192">
        <v>0</v>
      </c>
      <c r="G62" s="192">
        <v>193.52799999999999</v>
      </c>
      <c r="H62" s="192">
        <v>0</v>
      </c>
      <c r="I62" s="192">
        <v>0</v>
      </c>
      <c r="J62" s="192">
        <v>0</v>
      </c>
      <c r="K62" s="192">
        <v>0</v>
      </c>
      <c r="L62" s="192">
        <v>0</v>
      </c>
      <c r="M62" s="192">
        <v>0</v>
      </c>
      <c r="N62" s="192">
        <v>0</v>
      </c>
      <c r="O62" s="192">
        <v>0</v>
      </c>
      <c r="P62" s="192">
        <v>0</v>
      </c>
      <c r="Q62" s="192">
        <v>0</v>
      </c>
      <c r="R62" s="192">
        <v>382.57400000000001</v>
      </c>
      <c r="S62" s="192">
        <v>0</v>
      </c>
      <c r="T62" s="192">
        <v>0</v>
      </c>
      <c r="U62" s="192">
        <v>0</v>
      </c>
      <c r="V62" s="192">
        <v>0</v>
      </c>
      <c r="W62" s="192">
        <v>0</v>
      </c>
      <c r="X62" s="192">
        <v>12.01</v>
      </c>
      <c r="Y62" s="192">
        <v>0.158</v>
      </c>
      <c r="Z62" s="192">
        <v>0</v>
      </c>
      <c r="AA62" s="192">
        <v>0</v>
      </c>
      <c r="AB62" s="192">
        <v>0</v>
      </c>
      <c r="AC62" s="192">
        <v>0</v>
      </c>
      <c r="AD62" s="192">
        <v>0.10299999999999999</v>
      </c>
      <c r="AE62" s="192">
        <v>3.1560000000000001</v>
      </c>
      <c r="AF62" s="192">
        <v>0.06</v>
      </c>
      <c r="AG62" s="192">
        <v>4.5999999999999999E-2</v>
      </c>
      <c r="AH62" s="192">
        <v>12.161</v>
      </c>
      <c r="AI62" s="192">
        <v>0</v>
      </c>
      <c r="AJ62" s="192">
        <v>0</v>
      </c>
      <c r="AK62" s="192">
        <v>0</v>
      </c>
      <c r="AL62" s="192">
        <v>0</v>
      </c>
      <c r="AM62" s="192">
        <v>0</v>
      </c>
      <c r="AN62" s="192">
        <v>0</v>
      </c>
      <c r="AO62" s="192">
        <v>0</v>
      </c>
      <c r="AP62" s="192">
        <v>0</v>
      </c>
      <c r="AQ62" s="192">
        <v>0</v>
      </c>
      <c r="AR62" s="192">
        <v>0</v>
      </c>
      <c r="AS62" s="192">
        <v>0</v>
      </c>
      <c r="AT62" s="192">
        <v>0</v>
      </c>
      <c r="AU62" s="192">
        <v>0</v>
      </c>
      <c r="AV62" s="192">
        <v>0</v>
      </c>
      <c r="AW62" s="192">
        <v>0</v>
      </c>
      <c r="AX62" s="192">
        <v>0</v>
      </c>
      <c r="AY62" s="192">
        <v>0</v>
      </c>
      <c r="AZ62" s="192">
        <v>0</v>
      </c>
      <c r="BA62" s="192">
        <v>0</v>
      </c>
      <c r="BB62" s="192">
        <v>0</v>
      </c>
      <c r="BC62" s="192">
        <v>0</v>
      </c>
      <c r="BD62" s="192">
        <v>0</v>
      </c>
      <c r="BE62" s="192">
        <v>0</v>
      </c>
      <c r="BF62" s="192">
        <v>0</v>
      </c>
      <c r="BG62" s="192">
        <v>0</v>
      </c>
      <c r="BH62" s="192">
        <v>841.06600000000003</v>
      </c>
      <c r="BI62" s="192">
        <v>3.9249999999999998</v>
      </c>
      <c r="BJ62" s="192">
        <v>1597.0959999999998</v>
      </c>
      <c r="BK62" s="192">
        <v>0</v>
      </c>
      <c r="BL62" s="193"/>
      <c r="BM62" s="193"/>
    </row>
    <row r="63" spans="2:65" s="199" customFormat="1">
      <c r="B63" s="195" t="s">
        <v>355</v>
      </c>
      <c r="C63" s="196" t="s">
        <v>356</v>
      </c>
      <c r="D63" s="197">
        <v>0</v>
      </c>
      <c r="E63" s="197">
        <v>0</v>
      </c>
      <c r="F63" s="197">
        <v>0</v>
      </c>
      <c r="G63" s="197">
        <v>0</v>
      </c>
      <c r="H63" s="197">
        <v>0</v>
      </c>
      <c r="I63" s="197">
        <v>0</v>
      </c>
      <c r="J63" s="197">
        <v>0</v>
      </c>
      <c r="K63" s="197">
        <v>0</v>
      </c>
      <c r="L63" s="197">
        <v>0</v>
      </c>
      <c r="M63" s="197">
        <v>0</v>
      </c>
      <c r="N63" s="197">
        <v>0</v>
      </c>
      <c r="O63" s="197">
        <v>0</v>
      </c>
      <c r="P63" s="197">
        <v>0</v>
      </c>
      <c r="Q63" s="197">
        <v>0</v>
      </c>
      <c r="R63" s="197">
        <v>1285.3109999999999</v>
      </c>
      <c r="S63" s="197">
        <v>0</v>
      </c>
      <c r="T63" s="197">
        <v>0</v>
      </c>
      <c r="U63" s="197">
        <v>0</v>
      </c>
      <c r="V63" s="197">
        <v>0</v>
      </c>
      <c r="W63" s="197">
        <v>0</v>
      </c>
      <c r="X63" s="197">
        <v>26.971</v>
      </c>
      <c r="Y63" s="197">
        <v>0.52300000000000002</v>
      </c>
      <c r="Z63" s="197">
        <v>3.3759999999999999</v>
      </c>
      <c r="AA63" s="197">
        <v>0</v>
      </c>
      <c r="AB63" s="197">
        <v>0</v>
      </c>
      <c r="AC63" s="197">
        <v>2.8000000000000001E-2</v>
      </c>
      <c r="AD63" s="197">
        <v>5.1710000000000003</v>
      </c>
      <c r="AE63" s="197">
        <v>27.882000000000001</v>
      </c>
      <c r="AF63" s="197">
        <v>3.5649999999999999</v>
      </c>
      <c r="AG63" s="197">
        <v>0.41599999999999998</v>
      </c>
      <c r="AH63" s="197">
        <v>5.1280000000000001</v>
      </c>
      <c r="AI63" s="197">
        <v>0</v>
      </c>
      <c r="AJ63" s="197">
        <v>0</v>
      </c>
      <c r="AK63" s="197">
        <v>0</v>
      </c>
      <c r="AL63" s="197">
        <v>0</v>
      </c>
      <c r="AM63" s="197">
        <v>0</v>
      </c>
      <c r="AN63" s="197">
        <v>0</v>
      </c>
      <c r="AO63" s="197">
        <v>0</v>
      </c>
      <c r="AP63" s="197">
        <v>0</v>
      </c>
      <c r="AQ63" s="197">
        <v>0</v>
      </c>
      <c r="AR63" s="197">
        <v>1.6379999999999999</v>
      </c>
      <c r="AS63" s="197">
        <v>79.453000000000003</v>
      </c>
      <c r="AT63" s="197">
        <v>0</v>
      </c>
      <c r="AU63" s="197">
        <v>0</v>
      </c>
      <c r="AV63" s="197">
        <v>0</v>
      </c>
      <c r="AW63" s="197">
        <v>0</v>
      </c>
      <c r="AX63" s="197">
        <v>0</v>
      </c>
      <c r="AY63" s="197">
        <v>0</v>
      </c>
      <c r="AZ63" s="197">
        <v>0</v>
      </c>
      <c r="BA63" s="197">
        <v>0</v>
      </c>
      <c r="BB63" s="197">
        <v>0</v>
      </c>
      <c r="BC63" s="197">
        <v>0</v>
      </c>
      <c r="BD63" s="197">
        <v>0</v>
      </c>
      <c r="BE63" s="197">
        <v>0</v>
      </c>
      <c r="BF63" s="197">
        <v>0</v>
      </c>
      <c r="BG63" s="197">
        <v>0</v>
      </c>
      <c r="BH63" s="197">
        <v>7321.2389999999996</v>
      </c>
      <c r="BI63" s="197">
        <v>305.09800000000001</v>
      </c>
      <c r="BJ63" s="197">
        <v>9065.7989999999991</v>
      </c>
      <c r="BK63" s="197">
        <v>81.090999999999994</v>
      </c>
      <c r="BL63" s="198"/>
      <c r="BM63" s="198"/>
    </row>
    <row r="64" spans="2:65" s="199" customFormat="1">
      <c r="B64" s="195" t="s">
        <v>357</v>
      </c>
      <c r="C64" s="196" t="s">
        <v>358</v>
      </c>
      <c r="D64" s="197">
        <v>0</v>
      </c>
      <c r="E64" s="197">
        <v>0</v>
      </c>
      <c r="F64" s="197">
        <v>0</v>
      </c>
      <c r="G64" s="197">
        <v>0</v>
      </c>
      <c r="H64" s="197">
        <v>0</v>
      </c>
      <c r="I64" s="197">
        <v>0</v>
      </c>
      <c r="J64" s="197">
        <v>0</v>
      </c>
      <c r="K64" s="197">
        <v>0</v>
      </c>
      <c r="L64" s="197">
        <v>0</v>
      </c>
      <c r="M64" s="197">
        <v>0</v>
      </c>
      <c r="N64" s="197">
        <v>0</v>
      </c>
      <c r="O64" s="197">
        <v>0</v>
      </c>
      <c r="P64" s="197">
        <v>0</v>
      </c>
      <c r="Q64" s="197">
        <v>33.320999999999998</v>
      </c>
      <c r="R64" s="197">
        <v>699.03399999999999</v>
      </c>
      <c r="S64" s="197">
        <v>0</v>
      </c>
      <c r="T64" s="197">
        <v>0</v>
      </c>
      <c r="U64" s="197">
        <v>0</v>
      </c>
      <c r="V64" s="197">
        <v>0</v>
      </c>
      <c r="W64" s="197">
        <v>0</v>
      </c>
      <c r="X64" s="197">
        <v>28.260999999999999</v>
      </c>
      <c r="Y64" s="197">
        <v>1.8819999999999999</v>
      </c>
      <c r="Z64" s="197">
        <v>23.181000000000001</v>
      </c>
      <c r="AA64" s="197">
        <v>3.0000000000000001E-3</v>
      </c>
      <c r="AB64" s="197">
        <v>0</v>
      </c>
      <c r="AC64" s="197">
        <v>0</v>
      </c>
      <c r="AD64" s="197">
        <v>0.96099999999999997</v>
      </c>
      <c r="AE64" s="197">
        <v>101.648</v>
      </c>
      <c r="AF64" s="197">
        <v>12.209</v>
      </c>
      <c r="AG64" s="197">
        <v>0.27100000000000002</v>
      </c>
      <c r="AH64" s="197">
        <v>62.631999999999998</v>
      </c>
      <c r="AI64" s="197">
        <v>0</v>
      </c>
      <c r="AJ64" s="197">
        <v>0</v>
      </c>
      <c r="AK64" s="197">
        <v>0</v>
      </c>
      <c r="AL64" s="197">
        <v>0</v>
      </c>
      <c r="AM64" s="197">
        <v>0</v>
      </c>
      <c r="AN64" s="197">
        <v>0</v>
      </c>
      <c r="AO64" s="197">
        <v>0</v>
      </c>
      <c r="AP64" s="197">
        <v>0</v>
      </c>
      <c r="AQ64" s="197">
        <v>0</v>
      </c>
      <c r="AR64" s="197">
        <v>12.000999999999999</v>
      </c>
      <c r="AS64" s="197">
        <v>0.19500000000000001</v>
      </c>
      <c r="AT64" s="197">
        <v>0</v>
      </c>
      <c r="AU64" s="197">
        <v>0</v>
      </c>
      <c r="AV64" s="197">
        <v>0</v>
      </c>
      <c r="AW64" s="197">
        <v>0</v>
      </c>
      <c r="AX64" s="197">
        <v>0</v>
      </c>
      <c r="AY64" s="197">
        <v>0</v>
      </c>
      <c r="AZ64" s="197">
        <v>0</v>
      </c>
      <c r="BA64" s="197">
        <v>0</v>
      </c>
      <c r="BB64" s="197">
        <v>0</v>
      </c>
      <c r="BC64" s="197">
        <v>0</v>
      </c>
      <c r="BD64" s="197">
        <v>0</v>
      </c>
      <c r="BE64" s="197">
        <v>0</v>
      </c>
      <c r="BF64" s="197">
        <v>0</v>
      </c>
      <c r="BG64" s="197">
        <v>0</v>
      </c>
      <c r="BH64" s="197">
        <v>1881.2349999999999</v>
      </c>
      <c r="BI64" s="197">
        <v>47.548000000000002</v>
      </c>
      <c r="BJ64" s="197">
        <v>2904.3819999999996</v>
      </c>
      <c r="BK64" s="197">
        <v>12.196</v>
      </c>
      <c r="BL64" s="198"/>
      <c r="BM64" s="198"/>
    </row>
    <row r="65" spans="2:65" s="88" customFormat="1">
      <c r="B65" s="137" t="s">
        <v>129</v>
      </c>
      <c r="C65" s="138" t="s">
        <v>359</v>
      </c>
      <c r="D65" s="89">
        <v>0</v>
      </c>
      <c r="E65" s="89">
        <v>2034.8789999999999</v>
      </c>
      <c r="F65" s="89">
        <v>0</v>
      </c>
      <c r="G65" s="89">
        <v>0</v>
      </c>
      <c r="H65" s="89">
        <v>0</v>
      </c>
      <c r="I65" s="89">
        <v>0</v>
      </c>
      <c r="J65" s="89">
        <v>0</v>
      </c>
      <c r="K65" s="89">
        <v>1.123</v>
      </c>
      <c r="L65" s="89">
        <v>0</v>
      </c>
      <c r="M65" s="89">
        <v>0</v>
      </c>
      <c r="N65" s="89">
        <v>0</v>
      </c>
      <c r="O65" s="89">
        <v>0</v>
      </c>
      <c r="P65" s="89">
        <v>0</v>
      </c>
      <c r="Q65" s="89">
        <v>230.262</v>
      </c>
      <c r="R65" s="89">
        <v>152.13300000000001</v>
      </c>
      <c r="S65" s="89">
        <v>0</v>
      </c>
      <c r="T65" s="89">
        <v>0</v>
      </c>
      <c r="U65" s="89">
        <v>0</v>
      </c>
      <c r="V65" s="89">
        <v>0</v>
      </c>
      <c r="W65" s="89">
        <v>85.884</v>
      </c>
      <c r="X65" s="89">
        <v>637.08000000000004</v>
      </c>
      <c r="Y65" s="89">
        <v>137.50700000000001</v>
      </c>
      <c r="Z65" s="89">
        <v>4.2539999999999996</v>
      </c>
      <c r="AA65" s="89">
        <v>0</v>
      </c>
      <c r="AB65" s="89">
        <v>0</v>
      </c>
      <c r="AC65" s="89">
        <v>0</v>
      </c>
      <c r="AD65" s="89">
        <v>42.588999999999999</v>
      </c>
      <c r="AE65" s="89">
        <v>154.76</v>
      </c>
      <c r="AF65" s="89">
        <v>3.5979999999999999</v>
      </c>
      <c r="AG65" s="89">
        <v>1.427</v>
      </c>
      <c r="AH65" s="89">
        <v>150.268</v>
      </c>
      <c r="AI65" s="89">
        <v>0</v>
      </c>
      <c r="AJ65" s="89">
        <v>0</v>
      </c>
      <c r="AK65" s="89">
        <v>0</v>
      </c>
      <c r="AL65" s="89">
        <v>0</v>
      </c>
      <c r="AM65" s="89">
        <v>0</v>
      </c>
      <c r="AN65" s="89">
        <v>0</v>
      </c>
      <c r="AO65" s="89">
        <v>0</v>
      </c>
      <c r="AP65" s="89">
        <v>212.33500000000001</v>
      </c>
      <c r="AQ65" s="89">
        <v>82.855000000000004</v>
      </c>
      <c r="AR65" s="89">
        <v>33.439</v>
      </c>
      <c r="AS65" s="89">
        <v>44.372999999999998</v>
      </c>
      <c r="AT65" s="89">
        <v>3.702</v>
      </c>
      <c r="AU65" s="89">
        <v>0</v>
      </c>
      <c r="AV65" s="89">
        <v>0</v>
      </c>
      <c r="AW65" s="89">
        <v>0</v>
      </c>
      <c r="AX65" s="89">
        <v>0</v>
      </c>
      <c r="AY65" s="89">
        <v>0</v>
      </c>
      <c r="AZ65" s="89">
        <v>0</v>
      </c>
      <c r="BA65" s="89">
        <v>0</v>
      </c>
      <c r="BB65" s="89">
        <v>4.5010000000000003</v>
      </c>
      <c r="BC65" s="89">
        <v>0</v>
      </c>
      <c r="BD65" s="89">
        <v>1</v>
      </c>
      <c r="BE65" s="89">
        <v>0</v>
      </c>
      <c r="BF65" s="89">
        <v>0</v>
      </c>
      <c r="BG65" s="89">
        <v>0</v>
      </c>
      <c r="BH65" s="89">
        <v>375.76600000000002</v>
      </c>
      <c r="BI65" s="89">
        <v>4.9000000000000002E-2</v>
      </c>
      <c r="BJ65" s="89">
        <v>4393.7839999999997</v>
      </c>
      <c r="BK65" s="89">
        <v>468.089</v>
      </c>
      <c r="BL65" s="90"/>
      <c r="BM65" s="90"/>
    </row>
    <row r="66" spans="2:65" s="88" customFormat="1">
      <c r="B66" s="91" t="s">
        <v>131</v>
      </c>
      <c r="C66" s="136" t="s">
        <v>360</v>
      </c>
      <c r="D66" s="89">
        <v>0</v>
      </c>
      <c r="E66" s="89">
        <v>0</v>
      </c>
      <c r="F66" s="89">
        <v>0</v>
      </c>
      <c r="G66" s="89">
        <v>0</v>
      </c>
      <c r="H66" s="89">
        <v>0</v>
      </c>
      <c r="I66" s="89">
        <v>3.1E-2</v>
      </c>
      <c r="J66" s="89">
        <v>0</v>
      </c>
      <c r="K66" s="89">
        <v>0.54600000000000004</v>
      </c>
      <c r="L66" s="89">
        <v>0</v>
      </c>
      <c r="M66" s="89">
        <v>0</v>
      </c>
      <c r="N66" s="89">
        <v>0</v>
      </c>
      <c r="O66" s="89">
        <v>0</v>
      </c>
      <c r="P66" s="89">
        <v>0</v>
      </c>
      <c r="Q66" s="89">
        <v>0</v>
      </c>
      <c r="R66" s="89">
        <v>0.13</v>
      </c>
      <c r="S66" s="89">
        <v>0</v>
      </c>
      <c r="T66" s="89">
        <v>0</v>
      </c>
      <c r="U66" s="89">
        <v>0</v>
      </c>
      <c r="V66" s="89">
        <v>0</v>
      </c>
      <c r="W66" s="89">
        <v>0</v>
      </c>
      <c r="X66" s="89">
        <v>20.148</v>
      </c>
      <c r="Y66" s="89">
        <v>0</v>
      </c>
      <c r="Z66" s="89">
        <v>10.747</v>
      </c>
      <c r="AA66" s="89">
        <v>0</v>
      </c>
      <c r="AB66" s="89">
        <v>0</v>
      </c>
      <c r="AC66" s="89">
        <v>0</v>
      </c>
      <c r="AD66" s="89">
        <v>3.8650000000000002</v>
      </c>
      <c r="AE66" s="89">
        <v>705.48800000000006</v>
      </c>
      <c r="AF66" s="89">
        <v>8.4380000000000006</v>
      </c>
      <c r="AG66" s="89">
        <v>6.1130000000000004</v>
      </c>
      <c r="AH66" s="89">
        <v>4.1440000000000001</v>
      </c>
      <c r="AI66" s="89">
        <v>0</v>
      </c>
      <c r="AJ66" s="89">
        <v>0</v>
      </c>
      <c r="AK66" s="89">
        <v>0</v>
      </c>
      <c r="AL66" s="89">
        <v>0</v>
      </c>
      <c r="AM66" s="89">
        <v>0</v>
      </c>
      <c r="AN66" s="89">
        <v>0</v>
      </c>
      <c r="AO66" s="89">
        <v>0</v>
      </c>
      <c r="AP66" s="89">
        <v>12.077</v>
      </c>
      <c r="AQ66" s="89">
        <v>21.359000000000002</v>
      </c>
      <c r="AR66" s="89">
        <v>0</v>
      </c>
      <c r="AS66" s="89">
        <v>0</v>
      </c>
      <c r="AT66" s="89">
        <v>3.4000000000000002E-2</v>
      </c>
      <c r="AU66" s="89">
        <v>0</v>
      </c>
      <c r="AV66" s="89">
        <v>0</v>
      </c>
      <c r="AW66" s="89">
        <v>0</v>
      </c>
      <c r="AX66" s="89">
        <v>0</v>
      </c>
      <c r="AY66" s="89">
        <v>0</v>
      </c>
      <c r="AZ66" s="89">
        <v>0</v>
      </c>
      <c r="BA66" s="89">
        <v>0</v>
      </c>
      <c r="BB66" s="89">
        <v>0</v>
      </c>
      <c r="BC66" s="89">
        <v>0</v>
      </c>
      <c r="BD66" s="89">
        <v>0</v>
      </c>
      <c r="BE66" s="89">
        <v>0</v>
      </c>
      <c r="BF66" s="89">
        <v>0</v>
      </c>
      <c r="BG66" s="89">
        <v>0</v>
      </c>
      <c r="BH66" s="89">
        <v>0.83599999999999997</v>
      </c>
      <c r="BI66" s="89">
        <v>0</v>
      </c>
      <c r="BJ66" s="89">
        <v>793.95600000000013</v>
      </c>
      <c r="BK66" s="89">
        <v>33.47</v>
      </c>
      <c r="BL66" s="90"/>
      <c r="BM66" s="90"/>
    </row>
    <row r="67" spans="2:65">
      <c r="B67" s="116" t="s">
        <v>122</v>
      </c>
      <c r="C67" s="117" t="s">
        <v>361</v>
      </c>
      <c r="D67" s="102">
        <v>0</v>
      </c>
      <c r="E67" s="102">
        <v>0</v>
      </c>
      <c r="F67" s="102">
        <v>0</v>
      </c>
      <c r="G67" s="102">
        <v>0</v>
      </c>
      <c r="H67" s="102">
        <v>0</v>
      </c>
      <c r="I67" s="102">
        <v>0</v>
      </c>
      <c r="J67" s="102">
        <v>0</v>
      </c>
      <c r="K67" s="102">
        <v>0</v>
      </c>
      <c r="L67" s="102">
        <v>0</v>
      </c>
      <c r="M67" s="102">
        <v>0</v>
      </c>
      <c r="N67" s="102">
        <v>0</v>
      </c>
      <c r="O67" s="102">
        <v>0</v>
      </c>
      <c r="P67" s="102">
        <v>0</v>
      </c>
      <c r="Q67" s="102">
        <v>0</v>
      </c>
      <c r="R67" s="102">
        <v>1215.556</v>
      </c>
      <c r="S67" s="102">
        <v>0</v>
      </c>
      <c r="T67" s="102">
        <v>0</v>
      </c>
      <c r="U67" s="102">
        <v>0</v>
      </c>
      <c r="V67" s="102">
        <v>0</v>
      </c>
      <c r="W67" s="102">
        <v>0</v>
      </c>
      <c r="X67" s="102">
        <v>5.2140000000000004</v>
      </c>
      <c r="Y67" s="102">
        <v>3586.989</v>
      </c>
      <c r="Z67" s="102">
        <v>10007.453</v>
      </c>
      <c r="AA67" s="102">
        <v>0.01</v>
      </c>
      <c r="AB67" s="102">
        <v>0</v>
      </c>
      <c r="AC67" s="102">
        <v>2657.922</v>
      </c>
      <c r="AD67" s="102">
        <v>24.895</v>
      </c>
      <c r="AE67" s="102">
        <v>19447.017</v>
      </c>
      <c r="AF67" s="102">
        <v>81.055999999999997</v>
      </c>
      <c r="AG67" s="102">
        <v>14.747999999999999</v>
      </c>
      <c r="AH67" s="102">
        <v>130.364</v>
      </c>
      <c r="AI67" s="102">
        <v>0</v>
      </c>
      <c r="AJ67" s="102">
        <v>0</v>
      </c>
      <c r="AK67" s="102">
        <v>0</v>
      </c>
      <c r="AL67" s="102">
        <v>0</v>
      </c>
      <c r="AM67" s="102">
        <v>0</v>
      </c>
      <c r="AN67" s="102">
        <v>0</v>
      </c>
      <c r="AO67" s="102">
        <v>0</v>
      </c>
      <c r="AP67" s="102">
        <v>0</v>
      </c>
      <c r="AQ67" s="102">
        <v>0</v>
      </c>
      <c r="AR67" s="102">
        <v>0</v>
      </c>
      <c r="AS67" s="102">
        <v>0</v>
      </c>
      <c r="AT67" s="102">
        <v>0</v>
      </c>
      <c r="AU67" s="102">
        <v>0</v>
      </c>
      <c r="AV67" s="102">
        <v>0</v>
      </c>
      <c r="AW67" s="102">
        <v>685.42399999999998</v>
      </c>
      <c r="AX67" s="102">
        <v>0</v>
      </c>
      <c r="AY67" s="102">
        <v>0</v>
      </c>
      <c r="AZ67" s="102">
        <v>0</v>
      </c>
      <c r="BA67" s="102">
        <v>0</v>
      </c>
      <c r="BB67" s="102">
        <v>0</v>
      </c>
      <c r="BC67" s="102">
        <v>0</v>
      </c>
      <c r="BD67" s="102">
        <v>0</v>
      </c>
      <c r="BE67" s="102">
        <v>0</v>
      </c>
      <c r="BF67" s="102">
        <v>0</v>
      </c>
      <c r="BG67" s="102">
        <v>0</v>
      </c>
      <c r="BH67" s="102">
        <v>250.14599999999999</v>
      </c>
      <c r="BI67" s="102">
        <v>0</v>
      </c>
      <c r="BJ67" s="102">
        <v>38106.793999999994</v>
      </c>
      <c r="BK67" s="102">
        <v>685.42399999999998</v>
      </c>
      <c r="BL67" s="104"/>
      <c r="BM67" s="104"/>
    </row>
    <row r="68" spans="2:65">
      <c r="B68" s="124" t="s">
        <v>362</v>
      </c>
      <c r="C68" s="126" t="s">
        <v>363</v>
      </c>
      <c r="D68" s="102">
        <v>0</v>
      </c>
      <c r="E68" s="102">
        <v>0</v>
      </c>
      <c r="F68" s="102">
        <v>0</v>
      </c>
      <c r="G68" s="102">
        <v>0</v>
      </c>
      <c r="H68" s="102">
        <v>0</v>
      </c>
      <c r="I68" s="102">
        <v>0</v>
      </c>
      <c r="J68" s="102">
        <v>0</v>
      </c>
      <c r="K68" s="102">
        <v>0</v>
      </c>
      <c r="L68" s="102">
        <v>0</v>
      </c>
      <c r="M68" s="102">
        <v>0</v>
      </c>
      <c r="N68" s="102">
        <v>0</v>
      </c>
      <c r="O68" s="102">
        <v>0</v>
      </c>
      <c r="P68" s="102">
        <v>0</v>
      </c>
      <c r="Q68" s="102">
        <v>0</v>
      </c>
      <c r="R68" s="102">
        <v>0</v>
      </c>
      <c r="S68" s="102">
        <v>0</v>
      </c>
      <c r="T68" s="102">
        <v>0</v>
      </c>
      <c r="U68" s="102">
        <v>0</v>
      </c>
      <c r="V68" s="102">
        <v>0</v>
      </c>
      <c r="W68" s="102">
        <v>0</v>
      </c>
      <c r="X68" s="102">
        <v>7.0000000000000001E-3</v>
      </c>
      <c r="Y68" s="102">
        <v>0</v>
      </c>
      <c r="Z68" s="102">
        <v>0</v>
      </c>
      <c r="AA68" s="102">
        <v>0</v>
      </c>
      <c r="AB68" s="102">
        <v>0</v>
      </c>
      <c r="AC68" s="102">
        <v>0</v>
      </c>
      <c r="AD68" s="102">
        <v>0</v>
      </c>
      <c r="AE68" s="102">
        <v>95.352000000000004</v>
      </c>
      <c r="AF68" s="102">
        <v>0</v>
      </c>
      <c r="AG68" s="102">
        <v>0</v>
      </c>
      <c r="AH68" s="102">
        <v>0</v>
      </c>
      <c r="AI68" s="102">
        <v>0</v>
      </c>
      <c r="AJ68" s="102">
        <v>0</v>
      </c>
      <c r="AK68" s="102">
        <v>0</v>
      </c>
      <c r="AL68" s="102">
        <v>0</v>
      </c>
      <c r="AM68" s="102">
        <v>0</v>
      </c>
      <c r="AN68" s="102">
        <v>0</v>
      </c>
      <c r="AO68" s="102">
        <v>0</v>
      </c>
      <c r="AP68" s="102">
        <v>0</v>
      </c>
      <c r="AQ68" s="102">
        <v>0</v>
      </c>
      <c r="AR68" s="102">
        <v>0</v>
      </c>
      <c r="AS68" s="102">
        <v>0</v>
      </c>
      <c r="AT68" s="102">
        <v>0</v>
      </c>
      <c r="AU68" s="102">
        <v>0</v>
      </c>
      <c r="AV68" s="102">
        <v>0</v>
      </c>
      <c r="AW68" s="102">
        <v>0</v>
      </c>
      <c r="AX68" s="102">
        <v>0</v>
      </c>
      <c r="AY68" s="102">
        <v>0</v>
      </c>
      <c r="AZ68" s="102">
        <v>0</v>
      </c>
      <c r="BA68" s="102">
        <v>0</v>
      </c>
      <c r="BB68" s="102">
        <v>0</v>
      </c>
      <c r="BC68" s="102">
        <v>0</v>
      </c>
      <c r="BD68" s="102">
        <v>0</v>
      </c>
      <c r="BE68" s="102">
        <v>0</v>
      </c>
      <c r="BF68" s="102">
        <v>0</v>
      </c>
      <c r="BG68" s="102">
        <v>0</v>
      </c>
      <c r="BH68" s="102">
        <v>250.14599999999999</v>
      </c>
      <c r="BI68" s="102">
        <v>0</v>
      </c>
      <c r="BJ68" s="102">
        <v>345.505</v>
      </c>
      <c r="BK68" s="102">
        <v>0</v>
      </c>
      <c r="BL68" s="104"/>
      <c r="BM68" s="104"/>
    </row>
    <row r="69" spans="2:65">
      <c r="B69" s="124" t="s">
        <v>364</v>
      </c>
      <c r="C69" s="126" t="s">
        <v>365</v>
      </c>
      <c r="D69" s="102">
        <v>0</v>
      </c>
      <c r="E69" s="102">
        <v>0</v>
      </c>
      <c r="F69" s="102">
        <v>0</v>
      </c>
      <c r="G69" s="102">
        <v>0</v>
      </c>
      <c r="H69" s="102">
        <v>0</v>
      </c>
      <c r="I69" s="102">
        <v>0</v>
      </c>
      <c r="J69" s="102">
        <v>0</v>
      </c>
      <c r="K69" s="102">
        <v>0</v>
      </c>
      <c r="L69" s="102">
        <v>0</v>
      </c>
      <c r="M69" s="102">
        <v>0</v>
      </c>
      <c r="N69" s="102">
        <v>0</v>
      </c>
      <c r="O69" s="102">
        <v>0</v>
      </c>
      <c r="P69" s="102">
        <v>0</v>
      </c>
      <c r="Q69" s="102">
        <v>0</v>
      </c>
      <c r="R69" s="102">
        <v>1215.556</v>
      </c>
      <c r="S69" s="102">
        <v>0</v>
      </c>
      <c r="T69" s="102">
        <v>0</v>
      </c>
      <c r="U69" s="102">
        <v>0</v>
      </c>
      <c r="V69" s="102">
        <v>0</v>
      </c>
      <c r="W69" s="102">
        <v>0</v>
      </c>
      <c r="X69" s="102">
        <v>3.9460000000000002</v>
      </c>
      <c r="Y69" s="102">
        <v>3586.989</v>
      </c>
      <c r="Z69" s="102">
        <v>10004.41</v>
      </c>
      <c r="AA69" s="102">
        <v>0</v>
      </c>
      <c r="AB69" s="102">
        <v>0</v>
      </c>
      <c r="AC69" s="102">
        <v>0</v>
      </c>
      <c r="AD69" s="102">
        <v>20.71</v>
      </c>
      <c r="AE69" s="102">
        <v>19211.644</v>
      </c>
      <c r="AF69" s="102">
        <v>0.97299999999999998</v>
      </c>
      <c r="AG69" s="102">
        <v>3.6999999999999998E-2</v>
      </c>
      <c r="AH69" s="102">
        <v>3.6339999999999999</v>
      </c>
      <c r="AI69" s="102">
        <v>0</v>
      </c>
      <c r="AJ69" s="102">
        <v>0</v>
      </c>
      <c r="AK69" s="102">
        <v>0</v>
      </c>
      <c r="AL69" s="102">
        <v>0</v>
      </c>
      <c r="AM69" s="102">
        <v>0</v>
      </c>
      <c r="AN69" s="102">
        <v>0</v>
      </c>
      <c r="AO69" s="102">
        <v>0</v>
      </c>
      <c r="AP69" s="102">
        <v>0</v>
      </c>
      <c r="AQ69" s="102">
        <v>0</v>
      </c>
      <c r="AR69" s="102">
        <v>0</v>
      </c>
      <c r="AS69" s="102">
        <v>0</v>
      </c>
      <c r="AT69" s="102">
        <v>0</v>
      </c>
      <c r="AU69" s="102">
        <v>0</v>
      </c>
      <c r="AV69" s="102">
        <v>0</v>
      </c>
      <c r="AW69" s="102">
        <v>685.42399999999998</v>
      </c>
      <c r="AX69" s="102">
        <v>0</v>
      </c>
      <c r="AY69" s="102">
        <v>0</v>
      </c>
      <c r="AZ69" s="102">
        <v>0</v>
      </c>
      <c r="BA69" s="102">
        <v>0</v>
      </c>
      <c r="BB69" s="102">
        <v>0</v>
      </c>
      <c r="BC69" s="102">
        <v>0</v>
      </c>
      <c r="BD69" s="102">
        <v>0</v>
      </c>
      <c r="BE69" s="102">
        <v>0</v>
      </c>
      <c r="BF69" s="102">
        <v>0</v>
      </c>
      <c r="BG69" s="102">
        <v>0</v>
      </c>
      <c r="BH69" s="102">
        <v>0</v>
      </c>
      <c r="BI69" s="102">
        <v>0</v>
      </c>
      <c r="BJ69" s="102">
        <v>34733.322999999989</v>
      </c>
      <c r="BK69" s="102">
        <v>685.42399999999998</v>
      </c>
      <c r="BL69" s="104"/>
      <c r="BM69" s="104"/>
    </row>
    <row r="70" spans="2:65">
      <c r="B70" s="124" t="s">
        <v>366</v>
      </c>
      <c r="C70" s="126" t="s">
        <v>367</v>
      </c>
      <c r="D70" s="102">
        <v>0</v>
      </c>
      <c r="E70" s="102">
        <v>0</v>
      </c>
      <c r="F70" s="102">
        <v>0</v>
      </c>
      <c r="G70" s="102">
        <v>0</v>
      </c>
      <c r="H70" s="102">
        <v>0</v>
      </c>
      <c r="I70" s="102">
        <v>0</v>
      </c>
      <c r="J70" s="102">
        <v>0</v>
      </c>
      <c r="K70" s="102">
        <v>0</v>
      </c>
      <c r="L70" s="102">
        <v>0</v>
      </c>
      <c r="M70" s="102">
        <v>0</v>
      </c>
      <c r="N70" s="102">
        <v>0</v>
      </c>
      <c r="O70" s="102">
        <v>0</v>
      </c>
      <c r="P70" s="102">
        <v>0</v>
      </c>
      <c r="Q70" s="102">
        <v>0</v>
      </c>
      <c r="R70" s="102">
        <v>0</v>
      </c>
      <c r="S70" s="102">
        <v>0</v>
      </c>
      <c r="T70" s="102">
        <v>0</v>
      </c>
      <c r="U70" s="102">
        <v>0</v>
      </c>
      <c r="V70" s="102">
        <v>0</v>
      </c>
      <c r="W70" s="102">
        <v>0</v>
      </c>
      <c r="X70" s="102">
        <v>0.93899999999999995</v>
      </c>
      <c r="Y70" s="102">
        <v>0</v>
      </c>
      <c r="Z70" s="102">
        <v>3.04</v>
      </c>
      <c r="AA70" s="102">
        <v>0</v>
      </c>
      <c r="AB70" s="102">
        <v>0</v>
      </c>
      <c r="AC70" s="102">
        <v>0</v>
      </c>
      <c r="AD70" s="102">
        <v>3.9990000000000001</v>
      </c>
      <c r="AE70" s="102">
        <v>138.947</v>
      </c>
      <c r="AF70" s="102">
        <v>80.082999999999998</v>
      </c>
      <c r="AG70" s="102">
        <v>14.711</v>
      </c>
      <c r="AH70" s="102">
        <v>126.73</v>
      </c>
      <c r="AI70" s="102">
        <v>0</v>
      </c>
      <c r="AJ70" s="102">
        <v>0</v>
      </c>
      <c r="AK70" s="102">
        <v>0</v>
      </c>
      <c r="AL70" s="102">
        <v>0</v>
      </c>
      <c r="AM70" s="102">
        <v>0</v>
      </c>
      <c r="AN70" s="102">
        <v>0</v>
      </c>
      <c r="AO70" s="102">
        <v>0</v>
      </c>
      <c r="AP70" s="102">
        <v>0</v>
      </c>
      <c r="AQ70" s="102">
        <v>0</v>
      </c>
      <c r="AR70" s="102">
        <v>0</v>
      </c>
      <c r="AS70" s="102">
        <v>0</v>
      </c>
      <c r="AT70" s="102">
        <v>0</v>
      </c>
      <c r="AU70" s="102">
        <v>0</v>
      </c>
      <c r="AV70" s="102">
        <v>0</v>
      </c>
      <c r="AW70" s="102">
        <v>0</v>
      </c>
      <c r="AX70" s="102">
        <v>0</v>
      </c>
      <c r="AY70" s="102">
        <v>0</v>
      </c>
      <c r="AZ70" s="102">
        <v>0</v>
      </c>
      <c r="BA70" s="102">
        <v>0</v>
      </c>
      <c r="BB70" s="102">
        <v>0</v>
      </c>
      <c r="BC70" s="102">
        <v>0</v>
      </c>
      <c r="BD70" s="102">
        <v>0</v>
      </c>
      <c r="BE70" s="102">
        <v>0</v>
      </c>
      <c r="BF70" s="102">
        <v>0</v>
      </c>
      <c r="BG70" s="102">
        <v>0</v>
      </c>
      <c r="BH70" s="102">
        <v>0</v>
      </c>
      <c r="BI70" s="102">
        <v>0</v>
      </c>
      <c r="BJ70" s="102">
        <v>368.44900000000001</v>
      </c>
      <c r="BK70" s="102">
        <v>0</v>
      </c>
      <c r="BL70" s="104"/>
      <c r="BM70" s="104"/>
    </row>
    <row r="71" spans="2:65">
      <c r="B71" s="124" t="s">
        <v>368</v>
      </c>
      <c r="C71" s="126" t="s">
        <v>369</v>
      </c>
      <c r="D71" s="102">
        <v>0</v>
      </c>
      <c r="E71" s="102">
        <v>0</v>
      </c>
      <c r="F71" s="102">
        <v>0</v>
      </c>
      <c r="G71" s="102">
        <v>0</v>
      </c>
      <c r="H71" s="102">
        <v>0</v>
      </c>
      <c r="I71" s="102">
        <v>0</v>
      </c>
      <c r="J71" s="102">
        <v>0</v>
      </c>
      <c r="K71" s="102">
        <v>0</v>
      </c>
      <c r="L71" s="102">
        <v>0</v>
      </c>
      <c r="M71" s="102">
        <v>0</v>
      </c>
      <c r="N71" s="102">
        <v>0</v>
      </c>
      <c r="O71" s="102">
        <v>0</v>
      </c>
      <c r="P71" s="102">
        <v>0</v>
      </c>
      <c r="Q71" s="102">
        <v>0</v>
      </c>
      <c r="R71" s="102">
        <v>0</v>
      </c>
      <c r="S71" s="102">
        <v>0</v>
      </c>
      <c r="T71" s="102">
        <v>0</v>
      </c>
      <c r="U71" s="102">
        <v>0</v>
      </c>
      <c r="V71" s="102">
        <v>0</v>
      </c>
      <c r="W71" s="102">
        <v>0</v>
      </c>
      <c r="X71" s="102">
        <v>0.32200000000000001</v>
      </c>
      <c r="Y71" s="102">
        <v>0</v>
      </c>
      <c r="Z71" s="102">
        <v>3.0000000000000001E-3</v>
      </c>
      <c r="AA71" s="102">
        <v>0.01</v>
      </c>
      <c r="AB71" s="102">
        <v>0</v>
      </c>
      <c r="AC71" s="102">
        <v>2657.922</v>
      </c>
      <c r="AD71" s="102">
        <v>0.186</v>
      </c>
      <c r="AE71" s="102">
        <v>1.075</v>
      </c>
      <c r="AF71" s="102">
        <v>0</v>
      </c>
      <c r="AG71" s="102">
        <v>0</v>
      </c>
      <c r="AH71" s="102">
        <v>0</v>
      </c>
      <c r="AI71" s="102">
        <v>0</v>
      </c>
      <c r="AJ71" s="102">
        <v>0</v>
      </c>
      <c r="AK71" s="102">
        <v>0</v>
      </c>
      <c r="AL71" s="102">
        <v>0</v>
      </c>
      <c r="AM71" s="102">
        <v>0</v>
      </c>
      <c r="AN71" s="102">
        <v>0</v>
      </c>
      <c r="AO71" s="102">
        <v>0</v>
      </c>
      <c r="AP71" s="102">
        <v>0</v>
      </c>
      <c r="AQ71" s="102">
        <v>0</v>
      </c>
      <c r="AR71" s="102">
        <v>0</v>
      </c>
      <c r="AS71" s="102">
        <v>0</v>
      </c>
      <c r="AT71" s="102">
        <v>0</v>
      </c>
      <c r="AU71" s="102">
        <v>0</v>
      </c>
      <c r="AV71" s="102">
        <v>0</v>
      </c>
      <c r="AW71" s="102">
        <v>0</v>
      </c>
      <c r="AX71" s="102">
        <v>0</v>
      </c>
      <c r="AY71" s="102">
        <v>0</v>
      </c>
      <c r="AZ71" s="102">
        <v>0</v>
      </c>
      <c r="BA71" s="102">
        <v>0</v>
      </c>
      <c r="BB71" s="102">
        <v>0</v>
      </c>
      <c r="BC71" s="102">
        <v>0</v>
      </c>
      <c r="BD71" s="102">
        <v>0</v>
      </c>
      <c r="BE71" s="102">
        <v>0</v>
      </c>
      <c r="BF71" s="102">
        <v>0</v>
      </c>
      <c r="BG71" s="102">
        <v>0</v>
      </c>
      <c r="BH71" s="102">
        <v>0</v>
      </c>
      <c r="BI71" s="102">
        <v>0</v>
      </c>
      <c r="BJ71" s="102">
        <v>2659.518</v>
      </c>
      <c r="BK71" s="102">
        <v>0</v>
      </c>
      <c r="BL71" s="104"/>
      <c r="BM71" s="104"/>
    </row>
    <row r="72" spans="2:65">
      <c r="B72" s="116" t="s">
        <v>123</v>
      </c>
      <c r="C72" s="123" t="s">
        <v>370</v>
      </c>
      <c r="D72" s="102">
        <v>0</v>
      </c>
      <c r="E72" s="102">
        <v>0</v>
      </c>
      <c r="F72" s="102">
        <v>0</v>
      </c>
      <c r="G72" s="102">
        <v>0</v>
      </c>
      <c r="H72" s="102">
        <v>0</v>
      </c>
      <c r="I72" s="102">
        <v>0</v>
      </c>
      <c r="J72" s="102">
        <v>0</v>
      </c>
      <c r="K72" s="102">
        <v>285.10599999999999</v>
      </c>
      <c r="L72" s="102">
        <v>0</v>
      </c>
      <c r="M72" s="102">
        <v>0</v>
      </c>
      <c r="N72" s="102">
        <v>0</v>
      </c>
      <c r="O72" s="102">
        <v>0</v>
      </c>
      <c r="P72" s="102">
        <v>0</v>
      </c>
      <c r="Q72" s="102">
        <v>0</v>
      </c>
      <c r="R72" s="102">
        <v>10475.422</v>
      </c>
      <c r="S72" s="102">
        <v>0</v>
      </c>
      <c r="T72" s="102">
        <v>0</v>
      </c>
      <c r="U72" s="102">
        <v>0</v>
      </c>
      <c r="V72" s="102">
        <v>0</v>
      </c>
      <c r="W72" s="102">
        <v>0</v>
      </c>
      <c r="X72" s="102">
        <v>561.08600000000001</v>
      </c>
      <c r="Y72" s="102">
        <v>21.033999999999999</v>
      </c>
      <c r="Z72" s="102">
        <v>3.1459999999999999</v>
      </c>
      <c r="AA72" s="102">
        <v>0</v>
      </c>
      <c r="AB72" s="102">
        <v>0</v>
      </c>
      <c r="AC72" s="102">
        <v>0</v>
      </c>
      <c r="AD72" s="102">
        <v>1491.3879999999999</v>
      </c>
      <c r="AE72" s="102">
        <v>37.040999999999997</v>
      </c>
      <c r="AF72" s="102">
        <v>0.85799999999999998</v>
      </c>
      <c r="AG72" s="102">
        <v>1.7000000000000001E-2</v>
      </c>
      <c r="AH72" s="102">
        <v>25.635000000000002</v>
      </c>
      <c r="AI72" s="102">
        <v>0</v>
      </c>
      <c r="AJ72" s="102">
        <v>0</v>
      </c>
      <c r="AK72" s="102">
        <v>0</v>
      </c>
      <c r="AL72" s="102">
        <v>0</v>
      </c>
      <c r="AM72" s="102">
        <v>0</v>
      </c>
      <c r="AN72" s="102">
        <v>0</v>
      </c>
      <c r="AO72" s="102">
        <v>0</v>
      </c>
      <c r="AP72" s="102">
        <v>0</v>
      </c>
      <c r="AQ72" s="102">
        <v>0</v>
      </c>
      <c r="AR72" s="102">
        <v>0</v>
      </c>
      <c r="AS72" s="102">
        <v>126.70699999999999</v>
      </c>
      <c r="AT72" s="102">
        <v>3.9140000000000001</v>
      </c>
      <c r="AU72" s="102">
        <v>1.96</v>
      </c>
      <c r="AV72" s="102">
        <v>0</v>
      </c>
      <c r="AW72" s="102">
        <v>0</v>
      </c>
      <c r="AX72" s="102">
        <v>0</v>
      </c>
      <c r="AY72" s="102">
        <v>0</v>
      </c>
      <c r="AZ72" s="102">
        <v>0</v>
      </c>
      <c r="BA72" s="102">
        <v>0</v>
      </c>
      <c r="BB72" s="102">
        <v>36.151000000000003</v>
      </c>
      <c r="BC72" s="102">
        <v>0</v>
      </c>
      <c r="BD72" s="102">
        <v>11.957000000000001</v>
      </c>
      <c r="BE72" s="102">
        <v>0</v>
      </c>
      <c r="BF72" s="102">
        <v>0</v>
      </c>
      <c r="BG72" s="102">
        <v>0</v>
      </c>
      <c r="BH72" s="102">
        <v>6114.9340000000002</v>
      </c>
      <c r="BI72" s="102">
        <v>2136.1489999999999</v>
      </c>
      <c r="BJ72" s="102">
        <v>21332.505000000001</v>
      </c>
      <c r="BK72" s="102">
        <v>180.68899999999999</v>
      </c>
      <c r="BL72" s="104"/>
      <c r="BM72" s="104"/>
    </row>
    <row r="73" spans="2:65">
      <c r="B73" s="116" t="s">
        <v>371</v>
      </c>
      <c r="C73" s="117" t="s">
        <v>372</v>
      </c>
      <c r="D73" s="102">
        <v>0</v>
      </c>
      <c r="E73" s="102">
        <v>0</v>
      </c>
      <c r="F73" s="102">
        <v>0</v>
      </c>
      <c r="G73" s="102">
        <v>0</v>
      </c>
      <c r="H73" s="102">
        <v>0</v>
      </c>
      <c r="I73" s="102">
        <v>0</v>
      </c>
      <c r="J73" s="102">
        <v>0</v>
      </c>
      <c r="K73" s="102">
        <v>116.02500000000001</v>
      </c>
      <c r="L73" s="102">
        <v>0</v>
      </c>
      <c r="M73" s="102">
        <v>0</v>
      </c>
      <c r="N73" s="102">
        <v>0</v>
      </c>
      <c r="O73" s="102">
        <v>0</v>
      </c>
      <c r="P73" s="102">
        <v>0</v>
      </c>
      <c r="Q73" s="102">
        <v>0</v>
      </c>
      <c r="R73" s="102">
        <v>3622.4290000000001</v>
      </c>
      <c r="S73" s="102">
        <v>0</v>
      </c>
      <c r="T73" s="102">
        <v>0</v>
      </c>
      <c r="U73" s="102">
        <v>0</v>
      </c>
      <c r="V73" s="102">
        <v>0</v>
      </c>
      <c r="W73" s="102">
        <v>39.645000000000003</v>
      </c>
      <c r="X73" s="102">
        <v>1155.1479999999999</v>
      </c>
      <c r="Y73" s="102">
        <v>110.038</v>
      </c>
      <c r="Z73" s="102">
        <v>45.99</v>
      </c>
      <c r="AA73" s="102">
        <v>0.78</v>
      </c>
      <c r="AB73" s="102">
        <v>0</v>
      </c>
      <c r="AC73" s="102">
        <v>13.807</v>
      </c>
      <c r="AD73" s="102">
        <v>508.43400000000003</v>
      </c>
      <c r="AE73" s="102">
        <v>1023.514</v>
      </c>
      <c r="AF73" s="102">
        <v>35.231999999999999</v>
      </c>
      <c r="AG73" s="102">
        <v>16.95</v>
      </c>
      <c r="AH73" s="102">
        <v>79.638999999999996</v>
      </c>
      <c r="AI73" s="102">
        <v>0</v>
      </c>
      <c r="AJ73" s="102">
        <v>0</v>
      </c>
      <c r="AK73" s="102">
        <v>0</v>
      </c>
      <c r="AL73" s="102">
        <v>0</v>
      </c>
      <c r="AM73" s="102">
        <v>0</v>
      </c>
      <c r="AN73" s="102">
        <v>0</v>
      </c>
      <c r="AO73" s="102">
        <v>0</v>
      </c>
      <c r="AP73" s="102">
        <v>32.323999999999998</v>
      </c>
      <c r="AQ73" s="102">
        <v>19.146999999999998</v>
      </c>
      <c r="AR73" s="102">
        <v>15.054</v>
      </c>
      <c r="AS73" s="102">
        <v>52.610999999999997</v>
      </c>
      <c r="AT73" s="102">
        <v>0</v>
      </c>
      <c r="AU73" s="102">
        <v>0</v>
      </c>
      <c r="AV73" s="102">
        <v>0</v>
      </c>
      <c r="AW73" s="102">
        <v>0</v>
      </c>
      <c r="AX73" s="102">
        <v>0</v>
      </c>
      <c r="AY73" s="102">
        <v>0</v>
      </c>
      <c r="AZ73" s="102">
        <v>0</v>
      </c>
      <c r="BA73" s="102">
        <v>0</v>
      </c>
      <c r="BB73" s="102">
        <v>3.8450000000000002</v>
      </c>
      <c r="BC73" s="102">
        <v>0</v>
      </c>
      <c r="BD73" s="102">
        <v>1.796</v>
      </c>
      <c r="BE73" s="102">
        <v>0</v>
      </c>
      <c r="BF73" s="102">
        <v>0</v>
      </c>
      <c r="BG73" s="102">
        <v>0</v>
      </c>
      <c r="BH73" s="102">
        <v>12392.861999999999</v>
      </c>
      <c r="BI73" s="102">
        <v>326.06700000000001</v>
      </c>
      <c r="BJ73" s="102">
        <v>19611.336999999996</v>
      </c>
      <c r="BK73" s="102">
        <v>164.423</v>
      </c>
      <c r="BL73" s="104"/>
      <c r="BM73" s="104"/>
    </row>
    <row r="74" spans="2:65" s="272" customFormat="1">
      <c r="B74" s="268" t="s">
        <v>373</v>
      </c>
      <c r="C74" s="269" t="s">
        <v>374</v>
      </c>
      <c r="D74" s="270">
        <v>0</v>
      </c>
      <c r="E74" s="270">
        <v>0</v>
      </c>
      <c r="F74" s="270">
        <v>0</v>
      </c>
      <c r="G74" s="270">
        <v>0</v>
      </c>
      <c r="H74" s="270">
        <v>0</v>
      </c>
      <c r="I74" s="270">
        <v>0</v>
      </c>
      <c r="J74" s="270">
        <v>0</v>
      </c>
      <c r="K74" s="270">
        <v>14.728999999999999</v>
      </c>
      <c r="L74" s="270">
        <v>0</v>
      </c>
      <c r="M74" s="270">
        <v>0</v>
      </c>
      <c r="N74" s="270">
        <v>0</v>
      </c>
      <c r="O74" s="270">
        <v>0</v>
      </c>
      <c r="P74" s="270">
        <v>0</v>
      </c>
      <c r="Q74" s="270">
        <v>0</v>
      </c>
      <c r="R74" s="270">
        <v>77.927000000000007</v>
      </c>
      <c r="S74" s="270">
        <v>0</v>
      </c>
      <c r="T74" s="270">
        <v>0</v>
      </c>
      <c r="U74" s="270">
        <v>0</v>
      </c>
      <c r="V74" s="270">
        <v>0</v>
      </c>
      <c r="W74" s="270">
        <v>0</v>
      </c>
      <c r="X74" s="270">
        <v>23.475999999999999</v>
      </c>
      <c r="Y74" s="270">
        <v>0.17699999999999999</v>
      </c>
      <c r="Z74" s="270">
        <v>37.881</v>
      </c>
      <c r="AA74" s="270">
        <v>2.335</v>
      </c>
      <c r="AB74" s="270">
        <v>0</v>
      </c>
      <c r="AC74" s="270">
        <v>439.14600000000002</v>
      </c>
      <c r="AD74" s="270">
        <v>137.20500000000001</v>
      </c>
      <c r="AE74" s="270">
        <v>694.94399999999996</v>
      </c>
      <c r="AF74" s="270">
        <v>2.8450000000000002</v>
      </c>
      <c r="AG74" s="270">
        <v>0.20599999999999999</v>
      </c>
      <c r="AH74" s="270">
        <v>6.9240000000000004</v>
      </c>
      <c r="AI74" s="270">
        <v>0</v>
      </c>
      <c r="AJ74" s="270">
        <v>0</v>
      </c>
      <c r="AK74" s="270">
        <v>0</v>
      </c>
      <c r="AL74" s="270">
        <v>0</v>
      </c>
      <c r="AM74" s="270">
        <v>0</v>
      </c>
      <c r="AN74" s="270">
        <v>0</v>
      </c>
      <c r="AO74" s="270">
        <v>0</v>
      </c>
      <c r="AP74" s="270">
        <v>61.4</v>
      </c>
      <c r="AQ74" s="270">
        <v>684.85500000000002</v>
      </c>
      <c r="AR74" s="270">
        <v>15.536</v>
      </c>
      <c r="AS74" s="270">
        <v>27.611000000000001</v>
      </c>
      <c r="AT74" s="270">
        <v>30.202999999999999</v>
      </c>
      <c r="AU74" s="270">
        <v>0</v>
      </c>
      <c r="AV74" s="270">
        <v>0</v>
      </c>
      <c r="AW74" s="270">
        <v>0</v>
      </c>
      <c r="AX74" s="270">
        <v>0</v>
      </c>
      <c r="AY74" s="270">
        <v>0</v>
      </c>
      <c r="AZ74" s="270">
        <v>0</v>
      </c>
      <c r="BA74" s="270">
        <v>0</v>
      </c>
      <c r="BB74" s="270">
        <v>150.899</v>
      </c>
      <c r="BC74" s="270">
        <v>0</v>
      </c>
      <c r="BD74" s="270">
        <v>12.157999999999999</v>
      </c>
      <c r="BE74" s="270">
        <v>0</v>
      </c>
      <c r="BF74" s="270">
        <v>0</v>
      </c>
      <c r="BG74" s="270">
        <v>0</v>
      </c>
      <c r="BH74" s="270">
        <v>2221.5479999999998</v>
      </c>
      <c r="BI74" s="270">
        <v>69.474000000000004</v>
      </c>
      <c r="BJ74" s="270">
        <v>4711.4789999999994</v>
      </c>
      <c r="BK74" s="270">
        <v>982.66200000000003</v>
      </c>
      <c r="BL74" s="271"/>
      <c r="BM74" s="271"/>
    </row>
    <row r="75" spans="2:65">
      <c r="B75" s="127" t="s">
        <v>375</v>
      </c>
      <c r="C75" s="128" t="s">
        <v>376</v>
      </c>
      <c r="D75" s="129">
        <v>0</v>
      </c>
      <c r="E75" s="129">
        <v>0</v>
      </c>
      <c r="F75" s="129">
        <v>0</v>
      </c>
      <c r="G75" s="129">
        <v>0</v>
      </c>
      <c r="H75" s="129">
        <v>0</v>
      </c>
      <c r="I75" s="129">
        <v>0</v>
      </c>
      <c r="J75" s="129">
        <v>15.398999999999999</v>
      </c>
      <c r="K75" s="129">
        <v>0</v>
      </c>
      <c r="L75" s="129">
        <v>0</v>
      </c>
      <c r="M75" s="129">
        <v>560.74099999999999</v>
      </c>
      <c r="N75" s="129">
        <v>0</v>
      </c>
      <c r="O75" s="129">
        <v>0</v>
      </c>
      <c r="P75" s="129">
        <v>0</v>
      </c>
      <c r="Q75" s="129">
        <v>332.553</v>
      </c>
      <c r="R75" s="129">
        <v>0</v>
      </c>
      <c r="S75" s="129">
        <v>0</v>
      </c>
      <c r="T75" s="129">
        <v>0</v>
      </c>
      <c r="U75" s="129">
        <v>0</v>
      </c>
      <c r="V75" s="129">
        <v>0</v>
      </c>
      <c r="W75" s="129">
        <v>0</v>
      </c>
      <c r="X75" s="129">
        <v>3875.25</v>
      </c>
      <c r="Y75" s="129">
        <v>769.23800000000006</v>
      </c>
      <c r="Z75" s="129">
        <v>0</v>
      </c>
      <c r="AA75" s="129">
        <v>0</v>
      </c>
      <c r="AB75" s="129">
        <v>0</v>
      </c>
      <c r="AC75" s="129">
        <v>0</v>
      </c>
      <c r="AD75" s="129">
        <v>0</v>
      </c>
      <c r="AE75" s="129">
        <v>0</v>
      </c>
      <c r="AF75" s="129">
        <v>0</v>
      </c>
      <c r="AG75" s="129">
        <v>0</v>
      </c>
      <c r="AH75" s="129">
        <v>0</v>
      </c>
      <c r="AI75" s="129">
        <v>43804.417999999998</v>
      </c>
      <c r="AJ75" s="129">
        <v>211.721</v>
      </c>
      <c r="AK75" s="129">
        <v>850.15899999999999</v>
      </c>
      <c r="AL75" s="129">
        <v>1684.0940000000001</v>
      </c>
      <c r="AM75" s="129">
        <v>19.649000000000001</v>
      </c>
      <c r="AN75" s="129">
        <v>796.53300000000002</v>
      </c>
      <c r="AO75" s="129">
        <v>1104.4090000000001</v>
      </c>
      <c r="AP75" s="129">
        <v>0</v>
      </c>
      <c r="AQ75" s="129">
        <v>0</v>
      </c>
      <c r="AR75" s="129">
        <v>0</v>
      </c>
      <c r="AS75" s="129">
        <v>0</v>
      </c>
      <c r="AT75" s="129">
        <v>0</v>
      </c>
      <c r="AU75" s="129">
        <v>0</v>
      </c>
      <c r="AV75" s="129">
        <v>0</v>
      </c>
      <c r="AW75" s="129">
        <v>0</v>
      </c>
      <c r="AX75" s="129">
        <v>0</v>
      </c>
      <c r="AY75" s="129">
        <v>0</v>
      </c>
      <c r="AZ75" s="129">
        <v>0</v>
      </c>
      <c r="BA75" s="129">
        <v>0</v>
      </c>
      <c r="BB75" s="129">
        <v>0</v>
      </c>
      <c r="BC75" s="129">
        <v>0</v>
      </c>
      <c r="BD75" s="129">
        <v>0</v>
      </c>
      <c r="BE75" s="129">
        <v>0</v>
      </c>
      <c r="BF75" s="129">
        <v>0</v>
      </c>
      <c r="BG75" s="129">
        <v>0</v>
      </c>
      <c r="BH75" s="129">
        <v>0</v>
      </c>
      <c r="BI75" s="129">
        <v>0</v>
      </c>
      <c r="BJ75" s="129">
        <v>54024.163999999997</v>
      </c>
      <c r="BK75" s="129">
        <v>0</v>
      </c>
      <c r="BL75" s="104"/>
      <c r="BM75" s="104"/>
    </row>
    <row r="76" spans="2:65" collapsed="1">
      <c r="B76" s="116" t="s">
        <v>377</v>
      </c>
      <c r="C76" s="130" t="s">
        <v>378</v>
      </c>
      <c r="D76" s="102">
        <v>0</v>
      </c>
      <c r="E76" s="102">
        <v>0</v>
      </c>
      <c r="F76" s="102">
        <v>0</v>
      </c>
      <c r="G76" s="102">
        <v>0</v>
      </c>
      <c r="H76" s="102">
        <v>0</v>
      </c>
      <c r="I76" s="102">
        <v>0</v>
      </c>
      <c r="J76" s="102">
        <v>15.398999999999999</v>
      </c>
      <c r="K76" s="102">
        <v>0</v>
      </c>
      <c r="L76" s="102">
        <v>0</v>
      </c>
      <c r="M76" s="102">
        <v>560.74099999999999</v>
      </c>
      <c r="N76" s="102">
        <v>0</v>
      </c>
      <c r="O76" s="102">
        <v>0</v>
      </c>
      <c r="P76" s="102">
        <v>0</v>
      </c>
      <c r="Q76" s="102">
        <v>332.553</v>
      </c>
      <c r="R76" s="102">
        <v>0</v>
      </c>
      <c r="S76" s="102">
        <v>0</v>
      </c>
      <c r="T76" s="102">
        <v>0</v>
      </c>
      <c r="U76" s="102">
        <v>0</v>
      </c>
      <c r="V76" s="102">
        <v>0</v>
      </c>
      <c r="W76" s="102">
        <v>0</v>
      </c>
      <c r="X76" s="102">
        <v>3875.25</v>
      </c>
      <c r="Y76" s="102">
        <v>769.23800000000006</v>
      </c>
      <c r="Z76" s="102">
        <v>0</v>
      </c>
      <c r="AA76" s="102">
        <v>0</v>
      </c>
      <c r="AB76" s="102">
        <v>0</v>
      </c>
      <c r="AC76" s="102">
        <v>0</v>
      </c>
      <c r="AD76" s="102">
        <v>0</v>
      </c>
      <c r="AE76" s="102">
        <v>0</v>
      </c>
      <c r="AF76" s="102">
        <v>0</v>
      </c>
      <c r="AG76" s="102">
        <v>0</v>
      </c>
      <c r="AH76" s="102">
        <v>0</v>
      </c>
      <c r="AI76" s="102">
        <v>43804.417999999998</v>
      </c>
      <c r="AJ76" s="102">
        <v>181.26</v>
      </c>
      <c r="AK76" s="102">
        <v>850.15899999999999</v>
      </c>
      <c r="AL76" s="102">
        <v>1684.0940000000001</v>
      </c>
      <c r="AM76" s="102">
        <v>19.649000000000001</v>
      </c>
      <c r="AN76" s="102">
        <v>796.53300000000002</v>
      </c>
      <c r="AO76" s="102">
        <v>1016.807</v>
      </c>
      <c r="AP76" s="102">
        <v>0</v>
      </c>
      <c r="AQ76" s="102">
        <v>0</v>
      </c>
      <c r="AR76" s="102">
        <v>0</v>
      </c>
      <c r="AS76" s="102">
        <v>0</v>
      </c>
      <c r="AT76" s="102">
        <v>0</v>
      </c>
      <c r="AU76" s="102">
        <v>0</v>
      </c>
      <c r="AV76" s="102">
        <v>0</v>
      </c>
      <c r="AW76" s="102">
        <v>0</v>
      </c>
      <c r="AX76" s="102">
        <v>0</v>
      </c>
      <c r="AY76" s="102">
        <v>0</v>
      </c>
      <c r="AZ76" s="102">
        <v>0</v>
      </c>
      <c r="BA76" s="102">
        <v>0</v>
      </c>
      <c r="BB76" s="102">
        <v>0</v>
      </c>
      <c r="BC76" s="102">
        <v>0</v>
      </c>
      <c r="BD76" s="102">
        <v>0</v>
      </c>
      <c r="BE76" s="102">
        <v>0</v>
      </c>
      <c r="BF76" s="102">
        <v>0</v>
      </c>
      <c r="BG76" s="102">
        <v>0</v>
      </c>
      <c r="BH76" s="102">
        <v>0</v>
      </c>
      <c r="BI76" s="102">
        <v>0</v>
      </c>
      <c r="BJ76" s="102">
        <v>53906.101000000002</v>
      </c>
      <c r="BK76" s="102">
        <v>0</v>
      </c>
      <c r="BL76" s="104"/>
      <c r="BM76" s="104"/>
    </row>
    <row r="77" spans="2:65">
      <c r="B77" s="116" t="s">
        <v>379</v>
      </c>
      <c r="C77" s="130" t="s">
        <v>380</v>
      </c>
      <c r="D77" s="102">
        <v>0</v>
      </c>
      <c r="E77" s="102">
        <v>0</v>
      </c>
      <c r="F77" s="102">
        <v>0</v>
      </c>
      <c r="G77" s="102">
        <v>0</v>
      </c>
      <c r="H77" s="102">
        <v>0</v>
      </c>
      <c r="I77" s="102">
        <v>0</v>
      </c>
      <c r="J77" s="102">
        <v>0</v>
      </c>
      <c r="K77" s="102">
        <v>0</v>
      </c>
      <c r="L77" s="102">
        <v>0</v>
      </c>
      <c r="M77" s="102">
        <v>0</v>
      </c>
      <c r="N77" s="102">
        <v>0</v>
      </c>
      <c r="O77" s="102">
        <v>0</v>
      </c>
      <c r="P77" s="102">
        <v>0</v>
      </c>
      <c r="Q77" s="102">
        <v>0</v>
      </c>
      <c r="R77" s="102">
        <v>0</v>
      </c>
      <c r="S77" s="102">
        <v>0</v>
      </c>
      <c r="T77" s="102">
        <v>0</v>
      </c>
      <c r="U77" s="102">
        <v>0</v>
      </c>
      <c r="V77" s="102">
        <v>0</v>
      </c>
      <c r="W77" s="102">
        <v>0</v>
      </c>
      <c r="X77" s="102">
        <v>0</v>
      </c>
      <c r="Y77" s="102">
        <v>0</v>
      </c>
      <c r="Z77" s="102">
        <v>0</v>
      </c>
      <c r="AA77" s="102">
        <v>0</v>
      </c>
      <c r="AB77" s="102">
        <v>0</v>
      </c>
      <c r="AC77" s="102">
        <v>0</v>
      </c>
      <c r="AD77" s="102">
        <v>0</v>
      </c>
      <c r="AE77" s="102">
        <v>0</v>
      </c>
      <c r="AF77" s="102">
        <v>0</v>
      </c>
      <c r="AG77" s="102">
        <v>0</v>
      </c>
      <c r="AH77" s="102">
        <v>0</v>
      </c>
      <c r="AI77" s="102">
        <v>0</v>
      </c>
      <c r="AJ77" s="102">
        <v>1E-3</v>
      </c>
      <c r="AK77" s="102">
        <v>0</v>
      </c>
      <c r="AL77" s="102">
        <v>0</v>
      </c>
      <c r="AM77" s="102">
        <v>0</v>
      </c>
      <c r="AN77" s="102">
        <v>0</v>
      </c>
      <c r="AO77" s="102">
        <v>0</v>
      </c>
      <c r="AP77" s="102">
        <v>0</v>
      </c>
      <c r="AQ77" s="102">
        <v>0</v>
      </c>
      <c r="AR77" s="102">
        <v>0</v>
      </c>
      <c r="AS77" s="102">
        <v>0</v>
      </c>
      <c r="AT77" s="102">
        <v>0</v>
      </c>
      <c r="AU77" s="102">
        <v>0</v>
      </c>
      <c r="AV77" s="102">
        <v>0</v>
      </c>
      <c r="AW77" s="102">
        <v>0</v>
      </c>
      <c r="AX77" s="102">
        <v>0</v>
      </c>
      <c r="AY77" s="102">
        <v>0</v>
      </c>
      <c r="AZ77" s="102">
        <v>0</v>
      </c>
      <c r="BA77" s="102">
        <v>0</v>
      </c>
      <c r="BB77" s="102">
        <v>0</v>
      </c>
      <c r="BC77" s="102">
        <v>0</v>
      </c>
      <c r="BD77" s="102">
        <v>0</v>
      </c>
      <c r="BE77" s="102">
        <v>0</v>
      </c>
      <c r="BF77" s="102">
        <v>0</v>
      </c>
      <c r="BG77" s="102">
        <v>0</v>
      </c>
      <c r="BH77" s="102">
        <v>0</v>
      </c>
      <c r="BI77" s="102">
        <v>0</v>
      </c>
      <c r="BJ77" s="102">
        <v>1E-3</v>
      </c>
      <c r="BK77" s="102">
        <v>0</v>
      </c>
      <c r="BL77" s="104"/>
      <c r="BM77" s="104"/>
    </row>
    <row r="78" spans="2:65">
      <c r="B78" s="116" t="s">
        <v>381</v>
      </c>
      <c r="C78" s="130" t="s">
        <v>382</v>
      </c>
      <c r="D78" s="102">
        <v>0</v>
      </c>
      <c r="E78" s="102">
        <v>0</v>
      </c>
      <c r="F78" s="102">
        <v>0</v>
      </c>
      <c r="G78" s="102">
        <v>0</v>
      </c>
      <c r="H78" s="102">
        <v>0</v>
      </c>
      <c r="I78" s="102">
        <v>0</v>
      </c>
      <c r="J78" s="102">
        <v>0</v>
      </c>
      <c r="K78" s="102">
        <v>0</v>
      </c>
      <c r="L78" s="102">
        <v>0</v>
      </c>
      <c r="M78" s="102">
        <v>0</v>
      </c>
      <c r="N78" s="102">
        <v>0</v>
      </c>
      <c r="O78" s="102">
        <v>0</v>
      </c>
      <c r="P78" s="102">
        <v>0</v>
      </c>
      <c r="Q78" s="102">
        <v>0</v>
      </c>
      <c r="R78" s="102">
        <v>0</v>
      </c>
      <c r="S78" s="102">
        <v>0</v>
      </c>
      <c r="T78" s="102">
        <v>0</v>
      </c>
      <c r="U78" s="102">
        <v>0</v>
      </c>
      <c r="V78" s="102">
        <v>0</v>
      </c>
      <c r="W78" s="102">
        <v>0</v>
      </c>
      <c r="X78" s="102">
        <v>0</v>
      </c>
      <c r="Y78" s="102">
        <v>0</v>
      </c>
      <c r="Z78" s="102">
        <v>0</v>
      </c>
      <c r="AA78" s="102">
        <v>0</v>
      </c>
      <c r="AB78" s="102">
        <v>0</v>
      </c>
      <c r="AC78" s="102">
        <v>0</v>
      </c>
      <c r="AD78" s="102">
        <v>0</v>
      </c>
      <c r="AE78" s="102">
        <v>0</v>
      </c>
      <c r="AF78" s="102">
        <v>0</v>
      </c>
      <c r="AG78" s="102">
        <v>0</v>
      </c>
      <c r="AH78" s="102">
        <v>0</v>
      </c>
      <c r="AI78" s="102">
        <v>0</v>
      </c>
      <c r="AJ78" s="102">
        <v>0</v>
      </c>
      <c r="AK78" s="102">
        <v>0</v>
      </c>
      <c r="AL78" s="102">
        <v>0</v>
      </c>
      <c r="AM78" s="102">
        <v>0</v>
      </c>
      <c r="AN78" s="102">
        <v>0</v>
      </c>
      <c r="AO78" s="102">
        <v>0</v>
      </c>
      <c r="AP78" s="102">
        <v>0</v>
      </c>
      <c r="AQ78" s="102">
        <v>0</v>
      </c>
      <c r="AR78" s="102">
        <v>0</v>
      </c>
      <c r="AS78" s="102">
        <v>0</v>
      </c>
      <c r="AT78" s="102">
        <v>0</v>
      </c>
      <c r="AU78" s="102">
        <v>0</v>
      </c>
      <c r="AV78" s="102">
        <v>0</v>
      </c>
      <c r="AW78" s="102">
        <v>0</v>
      </c>
      <c r="AX78" s="102">
        <v>0</v>
      </c>
      <c r="AY78" s="102">
        <v>0</v>
      </c>
      <c r="AZ78" s="102">
        <v>0</v>
      </c>
      <c r="BA78" s="102">
        <v>0</v>
      </c>
      <c r="BB78" s="102">
        <v>0</v>
      </c>
      <c r="BC78" s="102">
        <v>0</v>
      </c>
      <c r="BD78" s="102">
        <v>0</v>
      </c>
      <c r="BE78" s="102">
        <v>0</v>
      </c>
      <c r="BF78" s="102">
        <v>0</v>
      </c>
      <c r="BG78" s="102">
        <v>0</v>
      </c>
      <c r="BH78" s="102">
        <v>0</v>
      </c>
      <c r="BI78" s="102">
        <v>0</v>
      </c>
      <c r="BJ78" s="102">
        <v>0</v>
      </c>
      <c r="BK78" s="102">
        <v>0</v>
      </c>
      <c r="BL78" s="104"/>
      <c r="BM78" s="104"/>
    </row>
    <row r="79" spans="2:65">
      <c r="B79" s="116" t="s">
        <v>383</v>
      </c>
      <c r="C79" s="130" t="s">
        <v>384</v>
      </c>
      <c r="D79" s="102">
        <v>0</v>
      </c>
      <c r="E79" s="102">
        <v>0</v>
      </c>
      <c r="F79" s="102">
        <v>0</v>
      </c>
      <c r="G79" s="102">
        <v>0</v>
      </c>
      <c r="H79" s="102">
        <v>0</v>
      </c>
      <c r="I79" s="102">
        <v>0</v>
      </c>
      <c r="J79" s="102">
        <v>0</v>
      </c>
      <c r="K79" s="102">
        <v>0</v>
      </c>
      <c r="L79" s="102">
        <v>0</v>
      </c>
      <c r="M79" s="102">
        <v>0</v>
      </c>
      <c r="N79" s="102">
        <v>0</v>
      </c>
      <c r="O79" s="102">
        <v>0</v>
      </c>
      <c r="P79" s="102">
        <v>0</v>
      </c>
      <c r="Q79" s="102">
        <v>0</v>
      </c>
      <c r="R79" s="102">
        <v>0</v>
      </c>
      <c r="S79" s="102">
        <v>0</v>
      </c>
      <c r="T79" s="102">
        <v>0</v>
      </c>
      <c r="U79" s="102">
        <v>0</v>
      </c>
      <c r="V79" s="102">
        <v>0</v>
      </c>
      <c r="W79" s="102">
        <v>0</v>
      </c>
      <c r="X79" s="102">
        <v>0</v>
      </c>
      <c r="Y79" s="102">
        <v>0</v>
      </c>
      <c r="Z79" s="102">
        <v>0</v>
      </c>
      <c r="AA79" s="102">
        <v>0</v>
      </c>
      <c r="AB79" s="102">
        <v>0</v>
      </c>
      <c r="AC79" s="102">
        <v>0</v>
      </c>
      <c r="AD79" s="102">
        <v>0</v>
      </c>
      <c r="AE79" s="102">
        <v>0</v>
      </c>
      <c r="AF79" s="102">
        <v>0</v>
      </c>
      <c r="AG79" s="102">
        <v>0</v>
      </c>
      <c r="AH79" s="102">
        <v>0</v>
      </c>
      <c r="AI79" s="102">
        <v>0</v>
      </c>
      <c r="AJ79" s="102">
        <v>30.202999999999999</v>
      </c>
      <c r="AK79" s="102">
        <v>0</v>
      </c>
      <c r="AL79" s="102">
        <v>0</v>
      </c>
      <c r="AM79" s="102">
        <v>0</v>
      </c>
      <c r="AN79" s="102">
        <v>0</v>
      </c>
      <c r="AO79" s="102">
        <v>87.602000000000004</v>
      </c>
      <c r="AP79" s="102">
        <v>0</v>
      </c>
      <c r="AQ79" s="102">
        <v>0</v>
      </c>
      <c r="AR79" s="102">
        <v>0</v>
      </c>
      <c r="AS79" s="102">
        <v>0</v>
      </c>
      <c r="AT79" s="102">
        <v>0</v>
      </c>
      <c r="AU79" s="102">
        <v>0</v>
      </c>
      <c r="AV79" s="102">
        <v>0</v>
      </c>
      <c r="AW79" s="102">
        <v>0</v>
      </c>
      <c r="AX79" s="102">
        <v>0</v>
      </c>
      <c r="AY79" s="102">
        <v>0</v>
      </c>
      <c r="AZ79" s="102">
        <v>0</v>
      </c>
      <c r="BA79" s="102">
        <v>0</v>
      </c>
      <c r="BB79" s="102">
        <v>0</v>
      </c>
      <c r="BC79" s="102">
        <v>0</v>
      </c>
      <c r="BD79" s="102">
        <v>0</v>
      </c>
      <c r="BE79" s="102">
        <v>0</v>
      </c>
      <c r="BF79" s="102">
        <v>0</v>
      </c>
      <c r="BG79" s="102">
        <v>0</v>
      </c>
      <c r="BH79" s="102">
        <v>0</v>
      </c>
      <c r="BI79" s="102">
        <v>0</v>
      </c>
      <c r="BJ79" s="102">
        <v>117.80500000000001</v>
      </c>
      <c r="BK79" s="102">
        <v>0</v>
      </c>
      <c r="BL79" s="104"/>
      <c r="BM79" s="104"/>
    </row>
    <row r="80" spans="2:65" collapsed="1">
      <c r="B80" s="116" t="s">
        <v>385</v>
      </c>
      <c r="C80" s="130" t="s">
        <v>386</v>
      </c>
      <c r="D80" s="102">
        <v>0</v>
      </c>
      <c r="E80" s="102">
        <v>0</v>
      </c>
      <c r="F80" s="102">
        <v>0</v>
      </c>
      <c r="G80" s="102">
        <v>0</v>
      </c>
      <c r="H80" s="102">
        <v>0</v>
      </c>
      <c r="I80" s="102">
        <v>0</v>
      </c>
      <c r="J80" s="102">
        <v>0</v>
      </c>
      <c r="K80" s="102">
        <v>0</v>
      </c>
      <c r="L80" s="102">
        <v>0</v>
      </c>
      <c r="M80" s="102">
        <v>0</v>
      </c>
      <c r="N80" s="102">
        <v>0</v>
      </c>
      <c r="O80" s="102">
        <v>0</v>
      </c>
      <c r="P80" s="102">
        <v>0</v>
      </c>
      <c r="Q80" s="102">
        <v>0</v>
      </c>
      <c r="R80" s="102">
        <v>0</v>
      </c>
      <c r="S80" s="102">
        <v>0</v>
      </c>
      <c r="T80" s="102">
        <v>0</v>
      </c>
      <c r="U80" s="102">
        <v>0</v>
      </c>
      <c r="V80" s="102">
        <v>0</v>
      </c>
      <c r="W80" s="102">
        <v>0</v>
      </c>
      <c r="X80" s="102">
        <v>0</v>
      </c>
      <c r="Y80" s="102">
        <v>0</v>
      </c>
      <c r="Z80" s="102">
        <v>0</v>
      </c>
      <c r="AA80" s="102">
        <v>0</v>
      </c>
      <c r="AB80" s="102">
        <v>0</v>
      </c>
      <c r="AC80" s="102">
        <v>0</v>
      </c>
      <c r="AD80" s="102">
        <v>0</v>
      </c>
      <c r="AE80" s="102">
        <v>0</v>
      </c>
      <c r="AF80" s="102">
        <v>0</v>
      </c>
      <c r="AG80" s="102">
        <v>0</v>
      </c>
      <c r="AH80" s="102">
        <v>0</v>
      </c>
      <c r="AI80" s="102">
        <v>0</v>
      </c>
      <c r="AJ80" s="102">
        <v>0.25600000000000001</v>
      </c>
      <c r="AK80" s="102">
        <v>0</v>
      </c>
      <c r="AL80" s="102">
        <v>0</v>
      </c>
      <c r="AM80" s="102">
        <v>0</v>
      </c>
      <c r="AN80" s="102">
        <v>0</v>
      </c>
      <c r="AO80" s="102">
        <v>0</v>
      </c>
      <c r="AP80" s="102">
        <v>0</v>
      </c>
      <c r="AQ80" s="102">
        <v>0</v>
      </c>
      <c r="AR80" s="102">
        <v>0</v>
      </c>
      <c r="AS80" s="102">
        <v>0</v>
      </c>
      <c r="AT80" s="102">
        <v>0</v>
      </c>
      <c r="AU80" s="102">
        <v>0</v>
      </c>
      <c r="AV80" s="102">
        <v>0</v>
      </c>
      <c r="AW80" s="102">
        <v>0</v>
      </c>
      <c r="AX80" s="102">
        <v>0</v>
      </c>
      <c r="AY80" s="102">
        <v>0</v>
      </c>
      <c r="AZ80" s="102">
        <v>0</v>
      </c>
      <c r="BA80" s="102">
        <v>0</v>
      </c>
      <c r="BB80" s="102">
        <v>0</v>
      </c>
      <c r="BC80" s="102">
        <v>0</v>
      </c>
      <c r="BD80" s="102">
        <v>0</v>
      </c>
      <c r="BE80" s="102">
        <v>0</v>
      </c>
      <c r="BF80" s="102">
        <v>0</v>
      </c>
      <c r="BG80" s="102">
        <v>0</v>
      </c>
      <c r="BH80" s="102">
        <v>0</v>
      </c>
      <c r="BI80" s="102">
        <v>0</v>
      </c>
      <c r="BJ80" s="102">
        <v>0.25600000000000001</v>
      </c>
      <c r="BK80" s="102">
        <v>0</v>
      </c>
      <c r="BL80" s="104"/>
      <c r="BM80" s="104"/>
    </row>
    <row r="81" spans="2:65">
      <c r="B81" s="116" t="s">
        <v>387</v>
      </c>
      <c r="C81" s="130" t="s">
        <v>388</v>
      </c>
      <c r="D81" s="102">
        <v>0</v>
      </c>
      <c r="E81" s="102">
        <v>0</v>
      </c>
      <c r="F81" s="102">
        <v>0</v>
      </c>
      <c r="G81" s="102">
        <v>0</v>
      </c>
      <c r="H81" s="102">
        <v>0</v>
      </c>
      <c r="I81" s="102">
        <v>0</v>
      </c>
      <c r="J81" s="102">
        <v>0</v>
      </c>
      <c r="K81" s="102">
        <v>0</v>
      </c>
      <c r="L81" s="102">
        <v>0</v>
      </c>
      <c r="M81" s="102">
        <v>560.74099999999999</v>
      </c>
      <c r="N81" s="102">
        <v>0</v>
      </c>
      <c r="O81" s="102">
        <v>0</v>
      </c>
      <c r="P81" s="102">
        <v>0</v>
      </c>
      <c r="Q81" s="102">
        <v>0</v>
      </c>
      <c r="R81" s="102">
        <v>0</v>
      </c>
      <c r="S81" s="102">
        <v>0</v>
      </c>
      <c r="T81" s="102">
        <v>0</v>
      </c>
      <c r="U81" s="102">
        <v>0</v>
      </c>
      <c r="V81" s="102">
        <v>0</v>
      </c>
      <c r="W81" s="102">
        <v>0</v>
      </c>
      <c r="X81" s="102">
        <v>3875.25</v>
      </c>
      <c r="Y81" s="102">
        <v>769.23800000000006</v>
      </c>
      <c r="Z81" s="102">
        <v>0</v>
      </c>
      <c r="AA81" s="102">
        <v>0</v>
      </c>
      <c r="AB81" s="102">
        <v>0</v>
      </c>
      <c r="AC81" s="102">
        <v>0</v>
      </c>
      <c r="AD81" s="102">
        <v>0</v>
      </c>
      <c r="AE81" s="102">
        <v>0</v>
      </c>
      <c r="AF81" s="102">
        <v>0</v>
      </c>
      <c r="AG81" s="102">
        <v>0</v>
      </c>
      <c r="AH81" s="102">
        <v>0</v>
      </c>
      <c r="AI81" s="102">
        <v>44795.69</v>
      </c>
      <c r="AJ81" s="102">
        <v>0</v>
      </c>
      <c r="AK81" s="102">
        <v>0</v>
      </c>
      <c r="AL81" s="102">
        <v>0</v>
      </c>
      <c r="AM81" s="102">
        <v>0</v>
      </c>
      <c r="AN81" s="102">
        <v>0</v>
      </c>
      <c r="AO81" s="102">
        <v>0</v>
      </c>
      <c r="AP81" s="102">
        <v>0</v>
      </c>
      <c r="AQ81" s="102">
        <v>0</v>
      </c>
      <c r="AR81" s="102">
        <v>0</v>
      </c>
      <c r="AS81" s="102">
        <v>0</v>
      </c>
      <c r="AT81" s="102">
        <v>0</v>
      </c>
      <c r="AU81" s="102">
        <v>0</v>
      </c>
      <c r="AV81" s="102">
        <v>0</v>
      </c>
      <c r="AW81" s="102">
        <v>0</v>
      </c>
      <c r="AX81" s="102">
        <v>0</v>
      </c>
      <c r="AY81" s="102">
        <v>0</v>
      </c>
      <c r="AZ81" s="102">
        <v>0</v>
      </c>
      <c r="BA81" s="102">
        <v>0</v>
      </c>
      <c r="BB81" s="102">
        <v>0</v>
      </c>
      <c r="BC81" s="102">
        <v>0</v>
      </c>
      <c r="BD81" s="102">
        <v>0</v>
      </c>
      <c r="BE81" s="102">
        <v>0</v>
      </c>
      <c r="BF81" s="102">
        <v>0</v>
      </c>
      <c r="BG81" s="102">
        <v>0</v>
      </c>
      <c r="BH81" s="102">
        <v>0</v>
      </c>
      <c r="BI81" s="102">
        <v>0</v>
      </c>
      <c r="BJ81" s="102">
        <v>50000.919000000002</v>
      </c>
      <c r="BK81" s="102">
        <v>0</v>
      </c>
      <c r="BL81" s="104"/>
      <c r="BM81" s="104"/>
    </row>
    <row r="82" spans="2:65">
      <c r="B82" s="131" t="s">
        <v>389</v>
      </c>
      <c r="C82" s="132" t="s">
        <v>390</v>
      </c>
      <c r="D82" s="133">
        <v>817.97</v>
      </c>
      <c r="E82" s="133">
        <v>1671.86</v>
      </c>
      <c r="F82" s="133">
        <v>0</v>
      </c>
      <c r="G82" s="133">
        <v>222875.106</v>
      </c>
      <c r="H82" s="133">
        <v>3969.067</v>
      </c>
      <c r="I82" s="133">
        <v>0</v>
      </c>
      <c r="J82" s="133">
        <v>0</v>
      </c>
      <c r="K82" s="133">
        <v>0</v>
      </c>
      <c r="L82" s="133">
        <v>0</v>
      </c>
      <c r="M82" s="133">
        <v>0</v>
      </c>
      <c r="N82" s="133">
        <v>4061.6709999999998</v>
      </c>
      <c r="O82" s="133">
        <v>16735.858</v>
      </c>
      <c r="P82" s="133">
        <v>4202.3329999999996</v>
      </c>
      <c r="Q82" s="133">
        <v>148751.098</v>
      </c>
      <c r="R82" s="133">
        <v>1401.6759999999999</v>
      </c>
      <c r="S82" s="133">
        <v>0</v>
      </c>
      <c r="T82" s="133">
        <v>0</v>
      </c>
      <c r="U82" s="133">
        <v>0</v>
      </c>
      <c r="V82" s="133">
        <v>0</v>
      </c>
      <c r="W82" s="133">
        <v>806.94399999999996</v>
      </c>
      <c r="X82" s="133">
        <v>74.757000000000005</v>
      </c>
      <c r="Y82" s="133">
        <v>0</v>
      </c>
      <c r="Z82" s="133">
        <v>0</v>
      </c>
      <c r="AA82" s="133">
        <v>0</v>
      </c>
      <c r="AB82" s="133">
        <v>0</v>
      </c>
      <c r="AC82" s="133">
        <v>0</v>
      </c>
      <c r="AD82" s="133">
        <v>2.1589999999999998</v>
      </c>
      <c r="AE82" s="133">
        <v>1294.366</v>
      </c>
      <c r="AF82" s="133">
        <v>0</v>
      </c>
      <c r="AG82" s="133">
        <v>0</v>
      </c>
      <c r="AH82" s="133">
        <v>2423.366</v>
      </c>
      <c r="AI82" s="133">
        <v>4691.8599999999997</v>
      </c>
      <c r="AJ82" s="133">
        <v>0</v>
      </c>
      <c r="AK82" s="133">
        <v>0</v>
      </c>
      <c r="AL82" s="133">
        <v>0</v>
      </c>
      <c r="AM82" s="133">
        <v>0</v>
      </c>
      <c r="AN82" s="133">
        <v>0</v>
      </c>
      <c r="AO82" s="133">
        <v>332.53</v>
      </c>
      <c r="AP82" s="133">
        <v>398.06400000000002</v>
      </c>
      <c r="AQ82" s="133">
        <v>362.12700000000001</v>
      </c>
      <c r="AR82" s="133">
        <v>490.59899999999999</v>
      </c>
      <c r="AS82" s="133">
        <v>7473.0770000000002</v>
      </c>
      <c r="AT82" s="133">
        <v>195.24700000000001</v>
      </c>
      <c r="AU82" s="133">
        <v>239.52699999999999</v>
      </c>
      <c r="AV82" s="133">
        <v>0</v>
      </c>
      <c r="AW82" s="133">
        <v>0</v>
      </c>
      <c r="AX82" s="133">
        <v>2295.1979999999999</v>
      </c>
      <c r="AY82" s="133">
        <v>0</v>
      </c>
      <c r="AZ82" s="133">
        <v>145909.66899999999</v>
      </c>
      <c r="BA82" s="133">
        <v>2791.076</v>
      </c>
      <c r="BB82" s="133">
        <v>0</v>
      </c>
      <c r="BC82" s="133">
        <v>12996.018</v>
      </c>
      <c r="BD82" s="133">
        <v>0</v>
      </c>
      <c r="BE82" s="133">
        <v>474.32100000000003</v>
      </c>
      <c r="BF82" s="133">
        <v>2679.1579999999999</v>
      </c>
      <c r="BG82" s="133">
        <v>2284.5709999999999</v>
      </c>
      <c r="BH82" s="133">
        <v>0</v>
      </c>
      <c r="BI82" s="133">
        <v>161.815</v>
      </c>
      <c r="BJ82" s="133">
        <v>592863.08799999987</v>
      </c>
      <c r="BK82" s="133">
        <v>57739.961000000003</v>
      </c>
      <c r="BL82" s="104"/>
      <c r="BM82" s="104"/>
    </row>
    <row r="83" spans="2:65" collapsed="1">
      <c r="B83" s="114" t="s">
        <v>391</v>
      </c>
      <c r="C83" s="115" t="s">
        <v>392</v>
      </c>
      <c r="D83" s="102">
        <v>817.97</v>
      </c>
      <c r="E83" s="102">
        <v>1671.86</v>
      </c>
      <c r="F83" s="102">
        <v>0</v>
      </c>
      <c r="G83" s="102">
        <v>211591.46799999999</v>
      </c>
      <c r="H83" s="102">
        <v>3969.067</v>
      </c>
      <c r="I83" s="102">
        <v>0</v>
      </c>
      <c r="J83" s="102">
        <v>0</v>
      </c>
      <c r="K83" s="102">
        <v>0</v>
      </c>
      <c r="L83" s="102">
        <v>0</v>
      </c>
      <c r="M83" s="102">
        <v>0</v>
      </c>
      <c r="N83" s="102">
        <v>1850.5029999999999</v>
      </c>
      <c r="O83" s="102">
        <v>5086.2160000000003</v>
      </c>
      <c r="P83" s="102">
        <v>1740.922</v>
      </c>
      <c r="Q83" s="102">
        <v>111870.136</v>
      </c>
      <c r="R83" s="102">
        <v>0</v>
      </c>
      <c r="S83" s="102">
        <v>0</v>
      </c>
      <c r="T83" s="102">
        <v>0</v>
      </c>
      <c r="U83" s="102">
        <v>0</v>
      </c>
      <c r="V83" s="102">
        <v>0</v>
      </c>
      <c r="W83" s="102">
        <v>0</v>
      </c>
      <c r="X83" s="102">
        <v>0</v>
      </c>
      <c r="Y83" s="102">
        <v>0</v>
      </c>
      <c r="Z83" s="102">
        <v>0</v>
      </c>
      <c r="AA83" s="102">
        <v>0</v>
      </c>
      <c r="AB83" s="102">
        <v>0</v>
      </c>
      <c r="AC83" s="102">
        <v>0</v>
      </c>
      <c r="AD83" s="102">
        <v>0</v>
      </c>
      <c r="AE83" s="102">
        <v>1293.652</v>
      </c>
      <c r="AF83" s="102">
        <v>0</v>
      </c>
      <c r="AG83" s="102">
        <v>0</v>
      </c>
      <c r="AH83" s="102">
        <v>1644.45</v>
      </c>
      <c r="AI83" s="102">
        <v>0</v>
      </c>
      <c r="AJ83" s="102">
        <v>0</v>
      </c>
      <c r="AK83" s="102">
        <v>0</v>
      </c>
      <c r="AL83" s="102">
        <v>0</v>
      </c>
      <c r="AM83" s="102">
        <v>0</v>
      </c>
      <c r="AN83" s="102">
        <v>0</v>
      </c>
      <c r="AO83" s="102">
        <v>0</v>
      </c>
      <c r="AP83" s="102">
        <v>305.56599999999997</v>
      </c>
      <c r="AQ83" s="102">
        <v>24.951000000000001</v>
      </c>
      <c r="AR83" s="102">
        <v>219.62</v>
      </c>
      <c r="AS83" s="102">
        <v>4111.4870000000001</v>
      </c>
      <c r="AT83" s="102">
        <v>168.40899999999999</v>
      </c>
      <c r="AU83" s="102">
        <v>239.52699999999999</v>
      </c>
      <c r="AV83" s="102">
        <v>0</v>
      </c>
      <c r="AW83" s="102">
        <v>0</v>
      </c>
      <c r="AX83" s="102">
        <v>2295.1979999999999</v>
      </c>
      <c r="AY83" s="102">
        <v>0</v>
      </c>
      <c r="AZ83" s="102">
        <v>145909.66899999999</v>
      </c>
      <c r="BA83" s="102">
        <v>2788.6790000000001</v>
      </c>
      <c r="BB83" s="102">
        <v>0</v>
      </c>
      <c r="BC83" s="102">
        <v>11800.967000000001</v>
      </c>
      <c r="BD83" s="102">
        <v>0</v>
      </c>
      <c r="BE83" s="102">
        <v>474.32100000000003</v>
      </c>
      <c r="BF83" s="102">
        <v>2669.4690000000001</v>
      </c>
      <c r="BG83" s="102">
        <v>2256.808</v>
      </c>
      <c r="BH83" s="102">
        <v>0</v>
      </c>
      <c r="BI83" s="102">
        <v>0</v>
      </c>
      <c r="BJ83" s="102">
        <v>514800.91499999998</v>
      </c>
      <c r="BK83" s="102">
        <v>37470.218999999997</v>
      </c>
      <c r="BL83" s="104"/>
      <c r="BM83" s="104"/>
    </row>
    <row r="84" spans="2:65" collapsed="1">
      <c r="B84" s="114" t="s">
        <v>393</v>
      </c>
      <c r="C84" s="115" t="s">
        <v>394</v>
      </c>
      <c r="D84" s="102">
        <v>0</v>
      </c>
      <c r="E84" s="102">
        <v>0</v>
      </c>
      <c r="F84" s="102">
        <v>0</v>
      </c>
      <c r="G84" s="102">
        <v>0</v>
      </c>
      <c r="H84" s="102">
        <v>0</v>
      </c>
      <c r="I84" s="102">
        <v>0</v>
      </c>
      <c r="J84" s="102">
        <v>0</v>
      </c>
      <c r="K84" s="102">
        <v>0</v>
      </c>
      <c r="L84" s="102">
        <v>0</v>
      </c>
      <c r="M84" s="102">
        <v>0</v>
      </c>
      <c r="N84" s="102">
        <v>2211.1689999999999</v>
      </c>
      <c r="O84" s="102">
        <v>11649.642</v>
      </c>
      <c r="P84" s="102">
        <v>2461.4110000000001</v>
      </c>
      <c r="Q84" s="102">
        <v>4175.6980000000003</v>
      </c>
      <c r="R84" s="102">
        <v>65.995999999999995</v>
      </c>
      <c r="S84" s="102">
        <v>0</v>
      </c>
      <c r="T84" s="102">
        <v>0</v>
      </c>
      <c r="U84" s="102">
        <v>0</v>
      </c>
      <c r="V84" s="102">
        <v>0</v>
      </c>
      <c r="W84" s="102">
        <v>0</v>
      </c>
      <c r="X84" s="102">
        <v>0</v>
      </c>
      <c r="Y84" s="102">
        <v>0</v>
      </c>
      <c r="Z84" s="102">
        <v>0</v>
      </c>
      <c r="AA84" s="102">
        <v>0</v>
      </c>
      <c r="AB84" s="102">
        <v>0</v>
      </c>
      <c r="AC84" s="102">
        <v>0</v>
      </c>
      <c r="AD84" s="102">
        <v>0</v>
      </c>
      <c r="AE84" s="102">
        <v>0.71399999999999997</v>
      </c>
      <c r="AF84" s="102">
        <v>0</v>
      </c>
      <c r="AG84" s="102">
        <v>0</v>
      </c>
      <c r="AH84" s="102">
        <v>240.827</v>
      </c>
      <c r="AI84" s="102">
        <v>1155.3879999999999</v>
      </c>
      <c r="AJ84" s="102">
        <v>0</v>
      </c>
      <c r="AK84" s="102">
        <v>0</v>
      </c>
      <c r="AL84" s="102">
        <v>0</v>
      </c>
      <c r="AM84" s="102">
        <v>0</v>
      </c>
      <c r="AN84" s="102">
        <v>0</v>
      </c>
      <c r="AO84" s="102">
        <v>0</v>
      </c>
      <c r="AP84" s="102">
        <v>55.747</v>
      </c>
      <c r="AQ84" s="102">
        <v>33.478000000000002</v>
      </c>
      <c r="AR84" s="102">
        <v>10.989000000000001</v>
      </c>
      <c r="AS84" s="102">
        <v>4.7409999999999997</v>
      </c>
      <c r="AT84" s="102">
        <v>16.457999999999998</v>
      </c>
      <c r="AU84" s="102">
        <v>0</v>
      </c>
      <c r="AV84" s="102">
        <v>0</v>
      </c>
      <c r="AW84" s="102">
        <v>0</v>
      </c>
      <c r="AX84" s="102">
        <v>0</v>
      </c>
      <c r="AY84" s="102">
        <v>0</v>
      </c>
      <c r="AZ84" s="102">
        <v>0</v>
      </c>
      <c r="BA84" s="102">
        <v>2.3969999999999998</v>
      </c>
      <c r="BB84" s="102">
        <v>0</v>
      </c>
      <c r="BC84" s="102">
        <v>1195.0509999999999</v>
      </c>
      <c r="BD84" s="102">
        <v>0</v>
      </c>
      <c r="BE84" s="102">
        <v>0</v>
      </c>
      <c r="BF84" s="102">
        <v>9.6890000000000001</v>
      </c>
      <c r="BG84" s="102">
        <v>27.763999999999999</v>
      </c>
      <c r="BH84" s="102">
        <v>0</v>
      </c>
      <c r="BI84" s="102">
        <v>0</v>
      </c>
      <c r="BJ84" s="102">
        <v>23317.158999999996</v>
      </c>
      <c r="BK84" s="102">
        <v>15495.129000000001</v>
      </c>
      <c r="BL84" s="104"/>
      <c r="BM84" s="104"/>
    </row>
    <row r="85" spans="2:65">
      <c r="B85" s="114" t="s">
        <v>395</v>
      </c>
      <c r="C85" s="115" t="s">
        <v>396</v>
      </c>
      <c r="D85" s="102">
        <v>0</v>
      </c>
      <c r="E85" s="102">
        <v>0</v>
      </c>
      <c r="F85" s="102">
        <v>0</v>
      </c>
      <c r="G85" s="102">
        <v>0</v>
      </c>
      <c r="H85" s="102">
        <v>0</v>
      </c>
      <c r="I85" s="102">
        <v>0</v>
      </c>
      <c r="J85" s="102">
        <v>0</v>
      </c>
      <c r="K85" s="102">
        <v>0</v>
      </c>
      <c r="L85" s="102">
        <v>0</v>
      </c>
      <c r="M85" s="102">
        <v>0</v>
      </c>
      <c r="N85" s="102">
        <v>0</v>
      </c>
      <c r="O85" s="102">
        <v>0</v>
      </c>
      <c r="P85" s="102">
        <v>0</v>
      </c>
      <c r="Q85" s="102">
        <v>29072.046999999999</v>
      </c>
      <c r="R85" s="102">
        <v>1006.412</v>
      </c>
      <c r="S85" s="102">
        <v>0</v>
      </c>
      <c r="T85" s="102">
        <v>0</v>
      </c>
      <c r="U85" s="102">
        <v>0</v>
      </c>
      <c r="V85" s="102">
        <v>0</v>
      </c>
      <c r="W85" s="102">
        <v>0</v>
      </c>
      <c r="X85" s="102">
        <v>0</v>
      </c>
      <c r="Y85" s="102">
        <v>0</v>
      </c>
      <c r="Z85" s="102">
        <v>0</v>
      </c>
      <c r="AA85" s="102">
        <v>0</v>
      </c>
      <c r="AB85" s="102">
        <v>0</v>
      </c>
      <c r="AC85" s="102">
        <v>0</v>
      </c>
      <c r="AD85" s="102">
        <v>0.17599999999999999</v>
      </c>
      <c r="AE85" s="102">
        <v>0</v>
      </c>
      <c r="AF85" s="102">
        <v>0</v>
      </c>
      <c r="AG85" s="102">
        <v>0</v>
      </c>
      <c r="AH85" s="102">
        <v>302.89299999999997</v>
      </c>
      <c r="AI85" s="102">
        <v>0</v>
      </c>
      <c r="AJ85" s="102">
        <v>0</v>
      </c>
      <c r="AK85" s="102">
        <v>0</v>
      </c>
      <c r="AL85" s="102">
        <v>0</v>
      </c>
      <c r="AM85" s="102">
        <v>0</v>
      </c>
      <c r="AN85" s="102">
        <v>0</v>
      </c>
      <c r="AO85" s="102">
        <v>0</v>
      </c>
      <c r="AP85" s="102">
        <v>19.803000000000001</v>
      </c>
      <c r="AQ85" s="102">
        <v>113.67400000000001</v>
      </c>
      <c r="AR85" s="102">
        <v>3.4000000000000002E-2</v>
      </c>
      <c r="AS85" s="102">
        <v>77.599999999999994</v>
      </c>
      <c r="AT85" s="102">
        <v>1.157</v>
      </c>
      <c r="AU85" s="102">
        <v>0</v>
      </c>
      <c r="AV85" s="102">
        <v>0</v>
      </c>
      <c r="AW85" s="102">
        <v>0</v>
      </c>
      <c r="AX85" s="102">
        <v>0</v>
      </c>
      <c r="AY85" s="102">
        <v>0</v>
      </c>
      <c r="AZ85" s="102">
        <v>0</v>
      </c>
      <c r="BA85" s="102">
        <v>0</v>
      </c>
      <c r="BB85" s="102">
        <v>0</v>
      </c>
      <c r="BC85" s="102">
        <v>0</v>
      </c>
      <c r="BD85" s="102">
        <v>0</v>
      </c>
      <c r="BE85" s="102">
        <v>0</v>
      </c>
      <c r="BF85" s="102">
        <v>0</v>
      </c>
      <c r="BG85" s="102">
        <v>0</v>
      </c>
      <c r="BH85" s="102">
        <v>0</v>
      </c>
      <c r="BI85" s="102">
        <v>0</v>
      </c>
      <c r="BJ85" s="102">
        <v>30593.795999999995</v>
      </c>
      <c r="BK85" s="102">
        <v>212.267</v>
      </c>
      <c r="BL85" s="104"/>
      <c r="BM85" s="104"/>
    </row>
    <row r="86" spans="2:65" collapsed="1">
      <c r="B86" s="114" t="s">
        <v>397</v>
      </c>
      <c r="C86" s="115" t="s">
        <v>398</v>
      </c>
      <c r="D86" s="102">
        <v>0</v>
      </c>
      <c r="E86" s="102">
        <v>0</v>
      </c>
      <c r="F86" s="102">
        <v>0</v>
      </c>
      <c r="G86" s="102">
        <v>11283.638000000001</v>
      </c>
      <c r="H86" s="102">
        <v>0</v>
      </c>
      <c r="I86" s="102">
        <v>0</v>
      </c>
      <c r="J86" s="102">
        <v>0</v>
      </c>
      <c r="K86" s="102">
        <v>0</v>
      </c>
      <c r="L86" s="102">
        <v>0</v>
      </c>
      <c r="M86" s="102">
        <v>0</v>
      </c>
      <c r="N86" s="102">
        <v>0</v>
      </c>
      <c r="O86" s="102">
        <v>0</v>
      </c>
      <c r="P86" s="102">
        <v>0</v>
      </c>
      <c r="Q86" s="102">
        <v>3633.2170000000001</v>
      </c>
      <c r="R86" s="102">
        <v>329.26799999999997</v>
      </c>
      <c r="S86" s="102">
        <v>0</v>
      </c>
      <c r="T86" s="102">
        <v>0</v>
      </c>
      <c r="U86" s="102">
        <v>0</v>
      </c>
      <c r="V86" s="102">
        <v>0</v>
      </c>
      <c r="W86" s="102">
        <v>806.94399999999996</v>
      </c>
      <c r="X86" s="102">
        <v>74.757000000000005</v>
      </c>
      <c r="Y86" s="102">
        <v>0</v>
      </c>
      <c r="Z86" s="102">
        <v>0</v>
      </c>
      <c r="AA86" s="102">
        <v>0</v>
      </c>
      <c r="AB86" s="102">
        <v>0</v>
      </c>
      <c r="AC86" s="102">
        <v>0</v>
      </c>
      <c r="AD86" s="102">
        <v>1.9830000000000001</v>
      </c>
      <c r="AE86" s="102">
        <v>0</v>
      </c>
      <c r="AF86" s="102">
        <v>0</v>
      </c>
      <c r="AG86" s="102">
        <v>0</v>
      </c>
      <c r="AH86" s="102">
        <v>235.196</v>
      </c>
      <c r="AI86" s="102">
        <v>3536.4720000000002</v>
      </c>
      <c r="AJ86" s="102">
        <v>0</v>
      </c>
      <c r="AK86" s="102">
        <v>0</v>
      </c>
      <c r="AL86" s="102">
        <v>0</v>
      </c>
      <c r="AM86" s="102">
        <v>0</v>
      </c>
      <c r="AN86" s="102">
        <v>0</v>
      </c>
      <c r="AO86" s="102">
        <v>332.53</v>
      </c>
      <c r="AP86" s="102">
        <v>16.948</v>
      </c>
      <c r="AQ86" s="102">
        <v>190.024</v>
      </c>
      <c r="AR86" s="102">
        <v>259.95699999999999</v>
      </c>
      <c r="AS86" s="102">
        <v>3279.2489999999998</v>
      </c>
      <c r="AT86" s="102">
        <v>9.2230000000000008</v>
      </c>
      <c r="AU86" s="102">
        <v>0</v>
      </c>
      <c r="AV86" s="102">
        <v>0</v>
      </c>
      <c r="AW86" s="102">
        <v>0</v>
      </c>
      <c r="AX86" s="102">
        <v>0</v>
      </c>
      <c r="AY86" s="102">
        <v>0</v>
      </c>
      <c r="AZ86" s="102">
        <v>0</v>
      </c>
      <c r="BA86" s="102">
        <v>0</v>
      </c>
      <c r="BB86" s="102">
        <v>0</v>
      </c>
      <c r="BC86" s="102">
        <v>0</v>
      </c>
      <c r="BD86" s="102">
        <v>0</v>
      </c>
      <c r="BE86" s="102">
        <v>0</v>
      </c>
      <c r="BF86" s="102">
        <v>0</v>
      </c>
      <c r="BG86" s="102">
        <v>0</v>
      </c>
      <c r="BH86" s="102">
        <v>0</v>
      </c>
      <c r="BI86" s="102">
        <v>0</v>
      </c>
      <c r="BJ86" s="102">
        <v>23989.406000000003</v>
      </c>
      <c r="BK86" s="102">
        <v>4562.3450000000003</v>
      </c>
      <c r="BL86" s="104"/>
      <c r="BM86" s="104"/>
    </row>
    <row r="87" spans="2:65">
      <c r="B87" s="114" t="s">
        <v>399</v>
      </c>
      <c r="C87" s="115" t="s">
        <v>400</v>
      </c>
      <c r="D87" s="102">
        <v>0</v>
      </c>
      <c r="E87" s="102">
        <v>0</v>
      </c>
      <c r="F87" s="102">
        <v>0</v>
      </c>
      <c r="G87" s="102">
        <v>0</v>
      </c>
      <c r="H87" s="102">
        <v>0</v>
      </c>
      <c r="I87" s="102">
        <v>0</v>
      </c>
      <c r="J87" s="102">
        <v>0</v>
      </c>
      <c r="K87" s="102">
        <v>0</v>
      </c>
      <c r="L87" s="102">
        <v>0</v>
      </c>
      <c r="M87" s="102">
        <v>0</v>
      </c>
      <c r="N87" s="102">
        <v>0</v>
      </c>
      <c r="O87" s="102">
        <v>0</v>
      </c>
      <c r="P87" s="102">
        <v>0</v>
      </c>
      <c r="Q87" s="102">
        <v>0</v>
      </c>
      <c r="R87" s="102">
        <v>0</v>
      </c>
      <c r="S87" s="102">
        <v>0</v>
      </c>
      <c r="T87" s="102">
        <v>0</v>
      </c>
      <c r="U87" s="102">
        <v>0</v>
      </c>
      <c r="V87" s="102">
        <v>0</v>
      </c>
      <c r="W87" s="102">
        <v>0</v>
      </c>
      <c r="X87" s="102">
        <v>0</v>
      </c>
      <c r="Y87" s="102">
        <v>0</v>
      </c>
      <c r="Z87" s="102">
        <v>0</v>
      </c>
      <c r="AA87" s="102">
        <v>0</v>
      </c>
      <c r="AB87" s="102">
        <v>0</v>
      </c>
      <c r="AC87" s="102">
        <v>0</v>
      </c>
      <c r="AD87" s="102">
        <v>0</v>
      </c>
      <c r="AE87" s="102">
        <v>0</v>
      </c>
      <c r="AF87" s="102">
        <v>0</v>
      </c>
      <c r="AG87" s="102">
        <v>0</v>
      </c>
      <c r="AH87" s="102">
        <v>0</v>
      </c>
      <c r="AI87" s="102">
        <v>0</v>
      </c>
      <c r="AJ87" s="102">
        <v>0</v>
      </c>
      <c r="AK87" s="102">
        <v>0</v>
      </c>
      <c r="AL87" s="102">
        <v>0</v>
      </c>
      <c r="AM87" s="102">
        <v>0</v>
      </c>
      <c r="AN87" s="102">
        <v>0</v>
      </c>
      <c r="AO87" s="102">
        <v>0</v>
      </c>
      <c r="AP87" s="102">
        <v>0</v>
      </c>
      <c r="AQ87" s="102">
        <v>0</v>
      </c>
      <c r="AR87" s="102">
        <v>0</v>
      </c>
      <c r="AS87" s="102">
        <v>0</v>
      </c>
      <c r="AT87" s="102">
        <v>0</v>
      </c>
      <c r="AU87" s="102">
        <v>0</v>
      </c>
      <c r="AV87" s="102">
        <v>0</v>
      </c>
      <c r="AW87" s="102">
        <v>0</v>
      </c>
      <c r="AX87" s="102">
        <v>0</v>
      </c>
      <c r="AY87" s="102">
        <v>0</v>
      </c>
      <c r="AZ87" s="102">
        <v>0</v>
      </c>
      <c r="BA87" s="102">
        <v>0</v>
      </c>
      <c r="BB87" s="102">
        <v>0</v>
      </c>
      <c r="BC87" s="102">
        <v>0</v>
      </c>
      <c r="BD87" s="102">
        <v>0</v>
      </c>
      <c r="BE87" s="102">
        <v>0</v>
      </c>
      <c r="BF87" s="102">
        <v>0</v>
      </c>
      <c r="BG87" s="102">
        <v>0</v>
      </c>
      <c r="BH87" s="102">
        <v>0</v>
      </c>
      <c r="BI87" s="102">
        <v>161.815</v>
      </c>
      <c r="BJ87" s="102">
        <v>161.815</v>
      </c>
      <c r="BK87" s="102">
        <v>0</v>
      </c>
      <c r="BL87" s="104"/>
      <c r="BM87" s="104"/>
    </row>
    <row r="88" spans="2:65">
      <c r="B88" s="100" t="s">
        <v>401</v>
      </c>
      <c r="C88" s="134" t="s">
        <v>402</v>
      </c>
      <c r="D88" s="102">
        <v>0</v>
      </c>
      <c r="E88" s="102">
        <v>0</v>
      </c>
      <c r="F88" s="102">
        <v>0</v>
      </c>
      <c r="G88" s="102">
        <v>73459.394</v>
      </c>
      <c r="H88" s="102">
        <v>0</v>
      </c>
      <c r="I88" s="102">
        <v>0</v>
      </c>
      <c r="J88" s="102">
        <v>0</v>
      </c>
      <c r="K88" s="102">
        <v>0</v>
      </c>
      <c r="L88" s="102">
        <v>0</v>
      </c>
      <c r="M88" s="102">
        <v>0</v>
      </c>
      <c r="N88" s="102">
        <v>0</v>
      </c>
      <c r="O88" s="102">
        <v>0</v>
      </c>
      <c r="P88" s="102">
        <v>0</v>
      </c>
      <c r="Q88" s="102">
        <v>48750.644999999997</v>
      </c>
      <c r="R88" s="102">
        <v>18294.847000000002</v>
      </c>
      <c r="S88" s="102">
        <v>0</v>
      </c>
      <c r="T88" s="102">
        <v>0</v>
      </c>
      <c r="U88" s="102">
        <v>0</v>
      </c>
      <c r="V88" s="102">
        <v>0</v>
      </c>
      <c r="W88" s="102">
        <v>10315.831</v>
      </c>
      <c r="X88" s="102">
        <v>2268.9029999999998</v>
      </c>
      <c r="Y88" s="102">
        <v>0</v>
      </c>
      <c r="Z88" s="102">
        <v>0</v>
      </c>
      <c r="AA88" s="102">
        <v>0</v>
      </c>
      <c r="AB88" s="102">
        <v>0</v>
      </c>
      <c r="AC88" s="102">
        <v>0</v>
      </c>
      <c r="AD88" s="102">
        <v>1069.4349999999999</v>
      </c>
      <c r="AE88" s="102">
        <v>6.8659999999999997</v>
      </c>
      <c r="AF88" s="102">
        <v>0</v>
      </c>
      <c r="AG88" s="102">
        <v>0</v>
      </c>
      <c r="AH88" s="102">
        <v>8946.3459999999995</v>
      </c>
      <c r="AI88" s="102">
        <v>11716.834000000001</v>
      </c>
      <c r="AJ88" s="102">
        <v>0</v>
      </c>
      <c r="AK88" s="102">
        <v>0</v>
      </c>
      <c r="AL88" s="102">
        <v>0</v>
      </c>
      <c r="AM88" s="102">
        <v>0</v>
      </c>
      <c r="AN88" s="102">
        <v>0</v>
      </c>
      <c r="AO88" s="102">
        <v>23983.702000000001</v>
      </c>
      <c r="AP88" s="102">
        <v>7618.4210000000003</v>
      </c>
      <c r="AQ88" s="102">
        <v>3766.8009999999999</v>
      </c>
      <c r="AR88" s="102">
        <v>4862.5450000000001</v>
      </c>
      <c r="AS88" s="102">
        <v>14056.771000000001</v>
      </c>
      <c r="AT88" s="102">
        <v>169.44800000000001</v>
      </c>
      <c r="AU88" s="102">
        <v>661.18499999999995</v>
      </c>
      <c r="AV88" s="102">
        <v>0</v>
      </c>
      <c r="AW88" s="102">
        <v>0</v>
      </c>
      <c r="AX88" s="102">
        <v>0</v>
      </c>
      <c r="AY88" s="102">
        <v>0</v>
      </c>
      <c r="AZ88" s="102">
        <v>0</v>
      </c>
      <c r="BA88" s="102">
        <v>0</v>
      </c>
      <c r="BB88" s="102">
        <v>0</v>
      </c>
      <c r="BC88" s="102">
        <v>0</v>
      </c>
      <c r="BD88" s="102">
        <v>0</v>
      </c>
      <c r="BE88" s="102">
        <v>0</v>
      </c>
      <c r="BF88" s="102">
        <v>0</v>
      </c>
      <c r="BG88" s="102">
        <v>0</v>
      </c>
      <c r="BH88" s="102">
        <v>0</v>
      </c>
      <c r="BI88" s="102">
        <v>53788.718999999997</v>
      </c>
      <c r="BJ88" s="102">
        <v>283736.69300000003</v>
      </c>
      <c r="BK88" s="102">
        <v>41451.002</v>
      </c>
      <c r="BL88" s="104"/>
      <c r="BM88" s="104"/>
    </row>
    <row r="89" spans="2:65">
      <c r="B89" s="114" t="s">
        <v>403</v>
      </c>
      <c r="C89" s="115" t="s">
        <v>396</v>
      </c>
      <c r="D89" s="102">
        <v>0</v>
      </c>
      <c r="E89" s="102">
        <v>0</v>
      </c>
      <c r="F89" s="102">
        <v>0</v>
      </c>
      <c r="G89" s="102">
        <v>0</v>
      </c>
      <c r="H89" s="102">
        <v>0</v>
      </c>
      <c r="I89" s="102">
        <v>0</v>
      </c>
      <c r="J89" s="102">
        <v>0</v>
      </c>
      <c r="K89" s="102">
        <v>0</v>
      </c>
      <c r="L89" s="102">
        <v>0</v>
      </c>
      <c r="M89" s="102">
        <v>0</v>
      </c>
      <c r="N89" s="102">
        <v>0</v>
      </c>
      <c r="O89" s="102">
        <v>0</v>
      </c>
      <c r="P89" s="102">
        <v>0</v>
      </c>
      <c r="Q89" s="102">
        <v>46915.595000000001</v>
      </c>
      <c r="R89" s="102">
        <v>6002.2439999999997</v>
      </c>
      <c r="S89" s="102">
        <v>0</v>
      </c>
      <c r="T89" s="102">
        <v>0</v>
      </c>
      <c r="U89" s="102">
        <v>0</v>
      </c>
      <c r="V89" s="102">
        <v>0</v>
      </c>
      <c r="W89" s="102">
        <v>0</v>
      </c>
      <c r="X89" s="102">
        <v>0</v>
      </c>
      <c r="Y89" s="102">
        <v>0</v>
      </c>
      <c r="Z89" s="102">
        <v>0</v>
      </c>
      <c r="AA89" s="102">
        <v>0</v>
      </c>
      <c r="AB89" s="102">
        <v>0</v>
      </c>
      <c r="AC89" s="102">
        <v>0</v>
      </c>
      <c r="AD89" s="102">
        <v>1.579</v>
      </c>
      <c r="AE89" s="102">
        <v>0</v>
      </c>
      <c r="AF89" s="102">
        <v>0</v>
      </c>
      <c r="AG89" s="102">
        <v>0</v>
      </c>
      <c r="AH89" s="102">
        <v>2644.5439999999999</v>
      </c>
      <c r="AI89" s="102">
        <v>0</v>
      </c>
      <c r="AJ89" s="102">
        <v>0</v>
      </c>
      <c r="AK89" s="102">
        <v>0</v>
      </c>
      <c r="AL89" s="102">
        <v>0</v>
      </c>
      <c r="AM89" s="102">
        <v>0</v>
      </c>
      <c r="AN89" s="102">
        <v>0</v>
      </c>
      <c r="AO89" s="102">
        <v>0</v>
      </c>
      <c r="AP89" s="102">
        <v>2815.0070000000001</v>
      </c>
      <c r="AQ89" s="102">
        <v>2624.75</v>
      </c>
      <c r="AR89" s="102">
        <v>455.07799999999997</v>
      </c>
      <c r="AS89" s="102">
        <v>2016.98</v>
      </c>
      <c r="AT89" s="102">
        <v>37.625999999999998</v>
      </c>
      <c r="AU89" s="102">
        <v>0</v>
      </c>
      <c r="AV89" s="102">
        <v>0</v>
      </c>
      <c r="AW89" s="102">
        <v>0</v>
      </c>
      <c r="AX89" s="102">
        <v>0</v>
      </c>
      <c r="AY89" s="102">
        <v>0</v>
      </c>
      <c r="AZ89" s="102">
        <v>0</v>
      </c>
      <c r="BA89" s="102">
        <v>0</v>
      </c>
      <c r="BB89" s="102">
        <v>0</v>
      </c>
      <c r="BC89" s="102">
        <v>0</v>
      </c>
      <c r="BD89" s="102">
        <v>0</v>
      </c>
      <c r="BE89" s="102">
        <v>0</v>
      </c>
      <c r="BF89" s="102">
        <v>0</v>
      </c>
      <c r="BG89" s="102">
        <v>0</v>
      </c>
      <c r="BH89" s="102">
        <v>0</v>
      </c>
      <c r="BI89" s="102">
        <v>43948.228999999999</v>
      </c>
      <c r="BJ89" s="102">
        <v>107461.632</v>
      </c>
      <c r="BK89" s="102">
        <v>7949.4409999999998</v>
      </c>
      <c r="BL89" s="104"/>
      <c r="BM89" s="104"/>
    </row>
    <row r="90" spans="2:65" collapsed="1">
      <c r="B90" s="114" t="s">
        <v>404</v>
      </c>
      <c r="C90" s="115" t="s">
        <v>398</v>
      </c>
      <c r="D90" s="102">
        <v>0</v>
      </c>
      <c r="E90" s="102">
        <v>0</v>
      </c>
      <c r="F90" s="102">
        <v>0</v>
      </c>
      <c r="G90" s="102">
        <v>73459.394</v>
      </c>
      <c r="H90" s="102">
        <v>0</v>
      </c>
      <c r="I90" s="102">
        <v>0</v>
      </c>
      <c r="J90" s="102">
        <v>0</v>
      </c>
      <c r="K90" s="102">
        <v>0</v>
      </c>
      <c r="L90" s="102">
        <v>0</v>
      </c>
      <c r="M90" s="102">
        <v>0</v>
      </c>
      <c r="N90" s="102">
        <v>0</v>
      </c>
      <c r="O90" s="102">
        <v>0</v>
      </c>
      <c r="P90" s="102">
        <v>0</v>
      </c>
      <c r="Q90" s="102">
        <v>723.45</v>
      </c>
      <c r="R90" s="102">
        <v>5197.3370000000004</v>
      </c>
      <c r="S90" s="102">
        <v>0</v>
      </c>
      <c r="T90" s="102">
        <v>0</v>
      </c>
      <c r="U90" s="102">
        <v>0</v>
      </c>
      <c r="V90" s="102">
        <v>0</v>
      </c>
      <c r="W90" s="102">
        <v>10315.831</v>
      </c>
      <c r="X90" s="102">
        <v>2197.6759999999999</v>
      </c>
      <c r="Y90" s="102">
        <v>0</v>
      </c>
      <c r="Z90" s="102">
        <v>0</v>
      </c>
      <c r="AA90" s="102">
        <v>0</v>
      </c>
      <c r="AB90" s="102">
        <v>0</v>
      </c>
      <c r="AC90" s="102">
        <v>0</v>
      </c>
      <c r="AD90" s="102">
        <v>0.20399999999999999</v>
      </c>
      <c r="AE90" s="102">
        <v>0</v>
      </c>
      <c r="AF90" s="102">
        <v>0</v>
      </c>
      <c r="AG90" s="102">
        <v>0</v>
      </c>
      <c r="AH90" s="102">
        <v>3310.6329999999998</v>
      </c>
      <c r="AI90" s="102">
        <v>11716.834000000001</v>
      </c>
      <c r="AJ90" s="102">
        <v>0</v>
      </c>
      <c r="AK90" s="102">
        <v>0</v>
      </c>
      <c r="AL90" s="102">
        <v>0</v>
      </c>
      <c r="AM90" s="102">
        <v>0</v>
      </c>
      <c r="AN90" s="102">
        <v>0</v>
      </c>
      <c r="AO90" s="102">
        <v>23387.542000000001</v>
      </c>
      <c r="AP90" s="102">
        <v>0</v>
      </c>
      <c r="AQ90" s="102">
        <v>1142.05</v>
      </c>
      <c r="AR90" s="102">
        <v>3832.7310000000002</v>
      </c>
      <c r="AS90" s="102">
        <v>11439.884</v>
      </c>
      <c r="AT90" s="102">
        <v>0</v>
      </c>
      <c r="AU90" s="102">
        <v>0</v>
      </c>
      <c r="AV90" s="102">
        <v>0</v>
      </c>
      <c r="AW90" s="102">
        <v>0</v>
      </c>
      <c r="AX90" s="102">
        <v>0</v>
      </c>
      <c r="AY90" s="102">
        <v>0</v>
      </c>
      <c r="AZ90" s="102">
        <v>0</v>
      </c>
      <c r="BA90" s="102">
        <v>0</v>
      </c>
      <c r="BB90" s="102">
        <v>0</v>
      </c>
      <c r="BC90" s="102">
        <v>0</v>
      </c>
      <c r="BD90" s="102">
        <v>0</v>
      </c>
      <c r="BE90" s="102">
        <v>0</v>
      </c>
      <c r="BF90" s="102">
        <v>0</v>
      </c>
      <c r="BG90" s="102">
        <v>0</v>
      </c>
      <c r="BH90" s="102">
        <v>0</v>
      </c>
      <c r="BI90" s="102">
        <v>7064.4309999999996</v>
      </c>
      <c r="BJ90" s="102">
        <v>153787.997</v>
      </c>
      <c r="BK90" s="102">
        <v>26730.495999999999</v>
      </c>
      <c r="BL90" s="104"/>
      <c r="BM90" s="104"/>
    </row>
    <row r="91" spans="2:65">
      <c r="B91" s="114" t="s">
        <v>405</v>
      </c>
      <c r="C91" s="115" t="s">
        <v>406</v>
      </c>
      <c r="D91" s="102">
        <v>0</v>
      </c>
      <c r="E91" s="102">
        <v>0</v>
      </c>
      <c r="F91" s="102">
        <v>0</v>
      </c>
      <c r="G91" s="102">
        <v>0</v>
      </c>
      <c r="H91" s="102">
        <v>0</v>
      </c>
      <c r="I91" s="102">
        <v>0</v>
      </c>
      <c r="J91" s="102">
        <v>0</v>
      </c>
      <c r="K91" s="102">
        <v>0</v>
      </c>
      <c r="L91" s="102">
        <v>0</v>
      </c>
      <c r="M91" s="102">
        <v>0</v>
      </c>
      <c r="N91" s="102">
        <v>0</v>
      </c>
      <c r="O91" s="102">
        <v>0</v>
      </c>
      <c r="P91" s="102">
        <v>0</v>
      </c>
      <c r="Q91" s="102">
        <v>1111.5999999999999</v>
      </c>
      <c r="R91" s="102">
        <v>6695.299</v>
      </c>
      <c r="S91" s="102">
        <v>0</v>
      </c>
      <c r="T91" s="102">
        <v>0</v>
      </c>
      <c r="U91" s="102">
        <v>0</v>
      </c>
      <c r="V91" s="102">
        <v>0</v>
      </c>
      <c r="W91" s="102">
        <v>0</v>
      </c>
      <c r="X91" s="102">
        <v>30.082999999999998</v>
      </c>
      <c r="Y91" s="102">
        <v>0</v>
      </c>
      <c r="Z91" s="102">
        <v>0</v>
      </c>
      <c r="AA91" s="102">
        <v>0</v>
      </c>
      <c r="AB91" s="102">
        <v>0</v>
      </c>
      <c r="AC91" s="102">
        <v>0</v>
      </c>
      <c r="AD91" s="102">
        <v>9.8249999999999993</v>
      </c>
      <c r="AE91" s="102">
        <v>0.30299999999999999</v>
      </c>
      <c r="AF91" s="102">
        <v>0</v>
      </c>
      <c r="AG91" s="102">
        <v>0</v>
      </c>
      <c r="AH91" s="102">
        <v>1379.1120000000001</v>
      </c>
      <c r="AI91" s="102">
        <v>0</v>
      </c>
      <c r="AJ91" s="102">
        <v>0</v>
      </c>
      <c r="AK91" s="102">
        <v>0</v>
      </c>
      <c r="AL91" s="102">
        <v>0</v>
      </c>
      <c r="AM91" s="102">
        <v>0</v>
      </c>
      <c r="AN91" s="102">
        <v>0</v>
      </c>
      <c r="AO91" s="102">
        <v>0</v>
      </c>
      <c r="AP91" s="102">
        <v>0</v>
      </c>
      <c r="AQ91" s="102">
        <v>0</v>
      </c>
      <c r="AR91" s="102">
        <v>0</v>
      </c>
      <c r="AS91" s="102">
        <v>0</v>
      </c>
      <c r="AT91" s="102">
        <v>131.82300000000001</v>
      </c>
      <c r="AU91" s="102">
        <v>661.18499999999995</v>
      </c>
      <c r="AV91" s="102">
        <v>0</v>
      </c>
      <c r="AW91" s="102">
        <v>0</v>
      </c>
      <c r="AX91" s="102">
        <v>0</v>
      </c>
      <c r="AY91" s="102">
        <v>0</v>
      </c>
      <c r="AZ91" s="102">
        <v>0</v>
      </c>
      <c r="BA91" s="102">
        <v>0</v>
      </c>
      <c r="BB91" s="102">
        <v>0</v>
      </c>
      <c r="BC91" s="102">
        <v>0</v>
      </c>
      <c r="BD91" s="102">
        <v>0</v>
      </c>
      <c r="BE91" s="102">
        <v>0</v>
      </c>
      <c r="BF91" s="102">
        <v>0</v>
      </c>
      <c r="BG91" s="102">
        <v>0</v>
      </c>
      <c r="BH91" s="102">
        <v>0</v>
      </c>
      <c r="BI91" s="102">
        <v>0</v>
      </c>
      <c r="BJ91" s="102">
        <v>10019.229999999998</v>
      </c>
      <c r="BK91" s="102">
        <v>793.00800000000004</v>
      </c>
      <c r="BL91" s="104"/>
      <c r="BM91" s="104"/>
    </row>
    <row r="92" spans="2:65" collapsed="1">
      <c r="B92" s="114" t="s">
        <v>407</v>
      </c>
      <c r="C92" s="115" t="s">
        <v>408</v>
      </c>
      <c r="D92" s="102">
        <v>0</v>
      </c>
      <c r="E92" s="102">
        <v>0</v>
      </c>
      <c r="F92" s="102">
        <v>0</v>
      </c>
      <c r="G92" s="102">
        <v>0</v>
      </c>
      <c r="H92" s="102">
        <v>0</v>
      </c>
      <c r="I92" s="102">
        <v>0</v>
      </c>
      <c r="J92" s="102">
        <v>0</v>
      </c>
      <c r="K92" s="102">
        <v>0</v>
      </c>
      <c r="L92" s="102">
        <v>0</v>
      </c>
      <c r="M92" s="102">
        <v>0</v>
      </c>
      <c r="N92" s="102">
        <v>0</v>
      </c>
      <c r="O92" s="102">
        <v>0</v>
      </c>
      <c r="P92" s="102">
        <v>0</v>
      </c>
      <c r="Q92" s="102">
        <v>0</v>
      </c>
      <c r="R92" s="102">
        <v>399.96699999999998</v>
      </c>
      <c r="S92" s="102">
        <v>0</v>
      </c>
      <c r="T92" s="102">
        <v>0</v>
      </c>
      <c r="U92" s="102">
        <v>0</v>
      </c>
      <c r="V92" s="102">
        <v>0</v>
      </c>
      <c r="W92" s="102">
        <v>0</v>
      </c>
      <c r="X92" s="102">
        <v>41.145000000000003</v>
      </c>
      <c r="Y92" s="102">
        <v>0</v>
      </c>
      <c r="Z92" s="102">
        <v>0</v>
      </c>
      <c r="AA92" s="102">
        <v>0</v>
      </c>
      <c r="AB92" s="102">
        <v>0</v>
      </c>
      <c r="AC92" s="102">
        <v>0</v>
      </c>
      <c r="AD92" s="102">
        <v>1057.828</v>
      </c>
      <c r="AE92" s="102">
        <v>6.5629999999999997</v>
      </c>
      <c r="AF92" s="102">
        <v>0</v>
      </c>
      <c r="AG92" s="102">
        <v>0</v>
      </c>
      <c r="AH92" s="102">
        <v>1612.056</v>
      </c>
      <c r="AI92" s="102">
        <v>0</v>
      </c>
      <c r="AJ92" s="102">
        <v>0</v>
      </c>
      <c r="AK92" s="102">
        <v>0</v>
      </c>
      <c r="AL92" s="102">
        <v>0</v>
      </c>
      <c r="AM92" s="102">
        <v>0</v>
      </c>
      <c r="AN92" s="102">
        <v>0</v>
      </c>
      <c r="AO92" s="102">
        <v>596.16</v>
      </c>
      <c r="AP92" s="102">
        <v>4803.4139999999998</v>
      </c>
      <c r="AQ92" s="102">
        <v>0</v>
      </c>
      <c r="AR92" s="102">
        <v>574.73500000000001</v>
      </c>
      <c r="AS92" s="102">
        <v>599.90800000000002</v>
      </c>
      <c r="AT92" s="102">
        <v>0</v>
      </c>
      <c r="AU92" s="102">
        <v>0</v>
      </c>
      <c r="AV92" s="102">
        <v>0</v>
      </c>
      <c r="AW92" s="102">
        <v>0</v>
      </c>
      <c r="AX92" s="102">
        <v>0</v>
      </c>
      <c r="AY92" s="102">
        <v>0</v>
      </c>
      <c r="AZ92" s="102">
        <v>0</v>
      </c>
      <c r="BA92" s="102">
        <v>0</v>
      </c>
      <c r="BB92" s="102">
        <v>0</v>
      </c>
      <c r="BC92" s="102">
        <v>0</v>
      </c>
      <c r="BD92" s="102">
        <v>0</v>
      </c>
      <c r="BE92" s="102">
        <v>0</v>
      </c>
      <c r="BF92" s="102">
        <v>0</v>
      </c>
      <c r="BG92" s="102">
        <v>0</v>
      </c>
      <c r="BH92" s="102">
        <v>0</v>
      </c>
      <c r="BI92" s="102">
        <v>0</v>
      </c>
      <c r="BJ92" s="102">
        <v>9691.7759999999998</v>
      </c>
      <c r="BK92" s="102">
        <v>5978.058</v>
      </c>
      <c r="BL92" s="104"/>
      <c r="BM92" s="104"/>
    </row>
    <row r="93" spans="2:65">
      <c r="B93" s="114" t="s">
        <v>409</v>
      </c>
      <c r="C93" s="115" t="s">
        <v>410</v>
      </c>
      <c r="D93" s="102">
        <v>0</v>
      </c>
      <c r="E93" s="102">
        <v>0</v>
      </c>
      <c r="F93" s="102">
        <v>0</v>
      </c>
      <c r="G93" s="102">
        <v>0</v>
      </c>
      <c r="H93" s="102">
        <v>0</v>
      </c>
      <c r="I93" s="102">
        <v>0</v>
      </c>
      <c r="J93" s="102">
        <v>0</v>
      </c>
      <c r="K93" s="102">
        <v>0</v>
      </c>
      <c r="L93" s="102">
        <v>0</v>
      </c>
      <c r="M93" s="102">
        <v>0</v>
      </c>
      <c r="N93" s="102">
        <v>0</v>
      </c>
      <c r="O93" s="102">
        <v>0</v>
      </c>
      <c r="P93" s="102">
        <v>0</v>
      </c>
      <c r="Q93" s="102">
        <v>0</v>
      </c>
      <c r="R93" s="102">
        <v>0</v>
      </c>
      <c r="S93" s="102">
        <v>0</v>
      </c>
      <c r="T93" s="102">
        <v>0</v>
      </c>
      <c r="U93" s="102">
        <v>0</v>
      </c>
      <c r="V93" s="102">
        <v>0</v>
      </c>
      <c r="W93" s="102">
        <v>0</v>
      </c>
      <c r="X93" s="102">
        <v>0</v>
      </c>
      <c r="Y93" s="102">
        <v>0</v>
      </c>
      <c r="Z93" s="102">
        <v>0</v>
      </c>
      <c r="AA93" s="102">
        <v>0</v>
      </c>
      <c r="AB93" s="102">
        <v>0</v>
      </c>
      <c r="AC93" s="102">
        <v>0</v>
      </c>
      <c r="AD93" s="102">
        <v>0</v>
      </c>
      <c r="AE93" s="102">
        <v>0</v>
      </c>
      <c r="AF93" s="102">
        <v>0</v>
      </c>
      <c r="AG93" s="102">
        <v>0</v>
      </c>
      <c r="AH93" s="102">
        <v>0</v>
      </c>
      <c r="AI93" s="102">
        <v>0</v>
      </c>
      <c r="AJ93" s="102">
        <v>0</v>
      </c>
      <c r="AK93" s="102">
        <v>0</v>
      </c>
      <c r="AL93" s="102">
        <v>0</v>
      </c>
      <c r="AM93" s="102">
        <v>0</v>
      </c>
      <c r="AN93" s="102">
        <v>0</v>
      </c>
      <c r="AO93" s="102">
        <v>0</v>
      </c>
      <c r="AP93" s="102">
        <v>0</v>
      </c>
      <c r="AQ93" s="102">
        <v>0</v>
      </c>
      <c r="AR93" s="102">
        <v>0</v>
      </c>
      <c r="AS93" s="102">
        <v>0</v>
      </c>
      <c r="AT93" s="102">
        <v>0</v>
      </c>
      <c r="AU93" s="102">
        <v>0</v>
      </c>
      <c r="AV93" s="102">
        <v>0</v>
      </c>
      <c r="AW93" s="102">
        <v>0</v>
      </c>
      <c r="AX93" s="102">
        <v>0</v>
      </c>
      <c r="AY93" s="102">
        <v>0</v>
      </c>
      <c r="AZ93" s="102">
        <v>0</v>
      </c>
      <c r="BA93" s="102">
        <v>0</v>
      </c>
      <c r="BB93" s="102">
        <v>0</v>
      </c>
      <c r="BC93" s="102">
        <v>0</v>
      </c>
      <c r="BD93" s="102">
        <v>0</v>
      </c>
      <c r="BE93" s="102">
        <v>0</v>
      </c>
      <c r="BF93" s="102">
        <v>0</v>
      </c>
      <c r="BG93" s="102">
        <v>0</v>
      </c>
      <c r="BH93" s="102">
        <v>0</v>
      </c>
      <c r="BI93" s="102">
        <v>2776.0590000000002</v>
      </c>
      <c r="BJ93" s="102">
        <v>2776.0590000000002</v>
      </c>
      <c r="BK93" s="102">
        <v>0</v>
      </c>
      <c r="BL93" s="104"/>
      <c r="BM93" s="104"/>
    </row>
  </sheetData>
  <mergeCells count="9">
    <mergeCell ref="AY1:BG1"/>
    <mergeCell ref="D1:P1"/>
    <mergeCell ref="Q1:R1"/>
    <mergeCell ref="AP1:AX1"/>
    <mergeCell ref="AI1:AO1"/>
    <mergeCell ref="T1:V1"/>
    <mergeCell ref="Z1:AE1"/>
    <mergeCell ref="AF1:AH1"/>
    <mergeCell ref="W1:Y1"/>
  </mergeCells>
  <phoneticPr fontId="3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6EA0D-8ADE-4B83-849E-5EB31A9E11A5}">
  <dimension ref="A1:L101"/>
  <sheetViews>
    <sheetView topLeftCell="A7" workbookViewId="0">
      <selection activeCell="D42" sqref="D42"/>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50</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3"/>
      <c r="K4" s="35" t="s">
        <v>33</v>
      </c>
      <c r="L4" s="35" t="s">
        <v>34</v>
      </c>
    </row>
    <row r="5" spans="1:12" ht="13.5" customHeight="1">
      <c r="A5" s="37" t="s">
        <v>52</v>
      </c>
      <c r="B5" s="38"/>
      <c r="C5" s="38"/>
      <c r="D5" s="39"/>
      <c r="E5" s="39"/>
      <c r="F5" s="39"/>
      <c r="G5" s="39"/>
      <c r="H5" s="60"/>
      <c r="I5" s="60"/>
      <c r="J5" s="46"/>
      <c r="K5" s="60"/>
      <c r="L5" s="60"/>
    </row>
    <row r="6" spans="1:12" ht="13.5" customHeight="1">
      <c r="A6" s="42" t="s">
        <v>53</v>
      </c>
      <c r="B6" s="61">
        <v>12.022</v>
      </c>
      <c r="C6" s="61">
        <v>23.111999999999998</v>
      </c>
      <c r="D6" s="62">
        <v>25.736000000000001</v>
      </c>
      <c r="E6" s="62">
        <v>26.933</v>
      </c>
      <c r="F6" s="62">
        <v>27.626000000000001</v>
      </c>
      <c r="G6" s="62">
        <v>27.773</v>
      </c>
      <c r="H6" s="63">
        <v>100</v>
      </c>
      <c r="I6" s="63">
        <v>99.990000000000009</v>
      </c>
      <c r="J6" s="64"/>
      <c r="K6" s="65">
        <v>3.7</v>
      </c>
      <c r="L6" s="65">
        <v>0.84</v>
      </c>
    </row>
    <row r="7" spans="1:12" ht="13.5" customHeight="1">
      <c r="A7" s="48" t="s">
        <v>54</v>
      </c>
      <c r="B7" s="43">
        <v>8.0839999999999996</v>
      </c>
      <c r="C7" s="43">
        <v>18.677</v>
      </c>
      <c r="D7" s="44">
        <v>21.309000000000001</v>
      </c>
      <c r="E7" s="44">
        <v>22.584</v>
      </c>
      <c r="F7" s="44">
        <v>23.367999999999999</v>
      </c>
      <c r="G7" s="44">
        <v>23.658000000000001</v>
      </c>
      <c r="H7" s="45">
        <v>80.81</v>
      </c>
      <c r="I7" s="45">
        <v>85.18</v>
      </c>
      <c r="J7" s="66"/>
      <c r="K7" s="47">
        <v>4.76</v>
      </c>
      <c r="L7" s="47">
        <v>1.08</v>
      </c>
    </row>
    <row r="8" spans="1:12" ht="13.5" customHeight="1">
      <c r="A8" s="48" t="s">
        <v>55</v>
      </c>
      <c r="B8" s="43">
        <v>2.5110000000000001</v>
      </c>
      <c r="C8" s="43">
        <v>3.5910000000000002</v>
      </c>
      <c r="D8" s="44">
        <v>3.5659999999999998</v>
      </c>
      <c r="E8" s="44">
        <v>3.5059999999999998</v>
      </c>
      <c r="F8" s="44">
        <v>3.427</v>
      </c>
      <c r="G8" s="44">
        <v>3.3140000000000001</v>
      </c>
      <c r="H8" s="45">
        <v>15.54</v>
      </c>
      <c r="I8" s="45">
        <v>11.93</v>
      </c>
      <c r="J8" s="66"/>
      <c r="K8" s="47">
        <v>2.0099999999999998</v>
      </c>
      <c r="L8" s="47">
        <v>-0.36</v>
      </c>
    </row>
    <row r="9" spans="1:12" ht="13.5" customHeight="1">
      <c r="A9" s="48" t="s">
        <v>56</v>
      </c>
      <c r="B9" s="43">
        <v>1.427</v>
      </c>
      <c r="C9" s="43">
        <v>0.84399999999999997</v>
      </c>
      <c r="D9" s="44">
        <v>0.86099999999999999</v>
      </c>
      <c r="E9" s="44">
        <v>0.84299999999999997</v>
      </c>
      <c r="F9" s="44">
        <v>0.83</v>
      </c>
      <c r="G9" s="44">
        <v>0.80100000000000005</v>
      </c>
      <c r="H9" s="45">
        <v>3.65</v>
      </c>
      <c r="I9" s="45">
        <v>2.88</v>
      </c>
      <c r="J9" s="66"/>
      <c r="K9" s="47">
        <v>-2.88</v>
      </c>
      <c r="L9" s="47">
        <v>-0.24</v>
      </c>
    </row>
    <row r="10" spans="1:12" ht="13.5" customHeight="1">
      <c r="A10" s="42" t="s">
        <v>57</v>
      </c>
      <c r="B10" s="61"/>
      <c r="C10" s="61"/>
      <c r="D10" s="62"/>
      <c r="E10" s="62"/>
      <c r="F10" s="62"/>
      <c r="G10" s="62"/>
      <c r="H10" s="63"/>
      <c r="I10" s="63"/>
      <c r="J10" s="64"/>
      <c r="K10" s="65"/>
      <c r="L10" s="65"/>
    </row>
    <row r="11" spans="1:12" ht="13.5" customHeight="1">
      <c r="A11" s="48" t="s">
        <v>58</v>
      </c>
      <c r="B11" s="43">
        <v>7.2140000000000004</v>
      </c>
      <c r="C11" s="43">
        <v>11.016</v>
      </c>
      <c r="D11" s="44">
        <v>12.173</v>
      </c>
      <c r="E11" s="44">
        <v>12.933999999999999</v>
      </c>
      <c r="F11" s="44">
        <v>13.081</v>
      </c>
      <c r="G11" s="44">
        <v>12.734</v>
      </c>
      <c r="H11" s="45">
        <v>47.67</v>
      </c>
      <c r="I11" s="45">
        <v>45.85</v>
      </c>
      <c r="J11" s="66"/>
      <c r="K11" s="47">
        <v>2.38</v>
      </c>
      <c r="L11" s="47">
        <v>0.66</v>
      </c>
    </row>
    <row r="12" spans="1:12" ht="13.5" customHeight="1">
      <c r="A12" s="48" t="s">
        <v>59</v>
      </c>
      <c r="B12" s="43">
        <v>3.5579999999999998</v>
      </c>
      <c r="C12" s="43">
        <v>9.8409999999999993</v>
      </c>
      <c r="D12" s="44">
        <v>11.253</v>
      </c>
      <c r="E12" s="44">
        <v>10.962</v>
      </c>
      <c r="F12" s="44">
        <v>10.247</v>
      </c>
      <c r="G12" s="44">
        <v>9.4390000000000001</v>
      </c>
      <c r="H12" s="45">
        <v>42.58</v>
      </c>
      <c r="I12" s="45">
        <v>33.99</v>
      </c>
      <c r="J12" s="66"/>
      <c r="K12" s="47">
        <v>5.81</v>
      </c>
      <c r="L12" s="47">
        <v>-0.19</v>
      </c>
    </row>
    <row r="13" spans="1:12" ht="13.5" customHeight="1">
      <c r="A13" s="48" t="s">
        <v>60</v>
      </c>
      <c r="B13" s="43">
        <v>0</v>
      </c>
      <c r="C13" s="43">
        <v>5.6000000000000001E-2</v>
      </c>
      <c r="D13" s="44">
        <v>0.27600000000000002</v>
      </c>
      <c r="E13" s="44">
        <v>0.73899999999999999</v>
      </c>
      <c r="F13" s="44">
        <v>1.5960000000000001</v>
      </c>
      <c r="G13" s="44">
        <v>2.5499999999999998</v>
      </c>
      <c r="H13" s="45">
        <v>0.24</v>
      </c>
      <c r="I13" s="45">
        <v>9.18</v>
      </c>
      <c r="J13" s="66"/>
      <c r="K13" s="47">
        <v>66.11</v>
      </c>
      <c r="L13" s="47">
        <v>18.989999999999998</v>
      </c>
    </row>
    <row r="14" spans="1:12" ht="13.5" customHeight="1">
      <c r="A14" s="48" t="s">
        <v>61</v>
      </c>
      <c r="B14" s="43">
        <v>0</v>
      </c>
      <c r="C14" s="43">
        <v>0</v>
      </c>
      <c r="D14" s="44">
        <v>1.2E-2</v>
      </c>
      <c r="E14" s="44">
        <v>0.185</v>
      </c>
      <c r="F14" s="44">
        <v>0.52</v>
      </c>
      <c r="G14" s="44">
        <v>0.91800000000000004</v>
      </c>
      <c r="H14" s="45">
        <v>0</v>
      </c>
      <c r="I14" s="45">
        <v>3.31</v>
      </c>
      <c r="J14" s="66"/>
      <c r="K14" s="47" t="s">
        <v>39</v>
      </c>
      <c r="L14" s="47">
        <v>49.25</v>
      </c>
    </row>
    <row r="15" spans="1:12" ht="13.5" customHeight="1">
      <c r="A15" s="48" t="s">
        <v>62</v>
      </c>
      <c r="B15" s="43">
        <v>1.25</v>
      </c>
      <c r="C15" s="43">
        <v>2.1989999999999998</v>
      </c>
      <c r="D15" s="44">
        <v>2.0209999999999999</v>
      </c>
      <c r="E15" s="44">
        <v>2.113</v>
      </c>
      <c r="F15" s="44">
        <v>2.181</v>
      </c>
      <c r="G15" s="44">
        <v>2.1309999999999998</v>
      </c>
      <c r="H15" s="45">
        <v>9.51</v>
      </c>
      <c r="I15" s="45">
        <v>7.67</v>
      </c>
      <c r="J15" s="66"/>
      <c r="K15" s="47">
        <v>3.19</v>
      </c>
      <c r="L15" s="47">
        <v>-0.14000000000000001</v>
      </c>
    </row>
    <row r="16" spans="1:12" s="55" customFormat="1" ht="3" customHeight="1">
      <c r="A16" s="50"/>
      <c r="B16" s="51"/>
      <c r="C16" s="51"/>
      <c r="D16" s="52"/>
      <c r="E16" s="52"/>
      <c r="F16" s="52"/>
      <c r="G16" s="52"/>
      <c r="H16" s="52"/>
      <c r="I16" s="52"/>
      <c r="J16" s="54"/>
      <c r="K16" s="54"/>
      <c r="L16" s="54"/>
    </row>
    <row r="17" spans="1:12" ht="13.5" customHeight="1">
      <c r="A17" s="37" t="s">
        <v>63</v>
      </c>
      <c r="B17" s="67">
        <v>30.945</v>
      </c>
      <c r="C17" s="67">
        <v>42.96</v>
      </c>
      <c r="D17" s="68">
        <v>45.814</v>
      </c>
      <c r="E17" s="68">
        <v>46.411999999999999</v>
      </c>
      <c r="F17" s="68">
        <v>45.834000000000003</v>
      </c>
      <c r="G17" s="68">
        <v>44.567999999999998</v>
      </c>
      <c r="H17" s="63">
        <v>99.98</v>
      </c>
      <c r="I17" s="63">
        <v>99.990000000000009</v>
      </c>
      <c r="J17" s="64"/>
      <c r="K17" s="65">
        <v>1.84</v>
      </c>
      <c r="L17" s="65">
        <v>0.17</v>
      </c>
    </row>
    <row r="18" spans="1:12" ht="13.5" customHeight="1">
      <c r="A18" s="42" t="s">
        <v>110</v>
      </c>
      <c r="B18" s="43">
        <v>7.8840000000000003</v>
      </c>
      <c r="C18" s="43">
        <v>9.6489999999999991</v>
      </c>
      <c r="D18" s="44">
        <v>10.265000000000001</v>
      </c>
      <c r="E18" s="44">
        <v>10.637</v>
      </c>
      <c r="F18" s="44">
        <v>10.525</v>
      </c>
      <c r="G18" s="44">
        <v>10.021000000000001</v>
      </c>
      <c r="H18" s="45">
        <v>22.46</v>
      </c>
      <c r="I18" s="45">
        <v>22.48</v>
      </c>
      <c r="J18" s="66"/>
      <c r="K18" s="47">
        <v>1.1299999999999999</v>
      </c>
      <c r="L18" s="47">
        <v>0.17</v>
      </c>
    </row>
    <row r="19" spans="1:12" ht="13.5" customHeight="1">
      <c r="A19" s="42" t="s">
        <v>111</v>
      </c>
      <c r="B19" s="43">
        <v>13.282999999999999</v>
      </c>
      <c r="C19" s="43">
        <v>19.643999999999998</v>
      </c>
      <c r="D19" s="44">
        <v>20.93</v>
      </c>
      <c r="E19" s="44">
        <v>20.303000000000001</v>
      </c>
      <c r="F19" s="44">
        <v>19.315999999999999</v>
      </c>
      <c r="G19" s="44">
        <v>18.34</v>
      </c>
      <c r="H19" s="45">
        <v>45.73</v>
      </c>
      <c r="I19" s="45">
        <v>41.15</v>
      </c>
      <c r="J19" s="66"/>
      <c r="K19" s="47">
        <v>2.2000000000000002</v>
      </c>
      <c r="L19" s="47">
        <v>-0.31</v>
      </c>
    </row>
    <row r="20" spans="1:12" ht="13.5" customHeight="1">
      <c r="A20" s="42" t="s">
        <v>112</v>
      </c>
      <c r="B20" s="43">
        <v>3.97</v>
      </c>
      <c r="C20" s="43">
        <v>2.8069999999999999</v>
      </c>
      <c r="D20" s="44">
        <v>2.8730000000000002</v>
      </c>
      <c r="E20" s="44">
        <v>2.8690000000000002</v>
      </c>
      <c r="F20" s="44">
        <v>2.851</v>
      </c>
      <c r="G20" s="44">
        <v>2.802</v>
      </c>
      <c r="H20" s="45">
        <v>6.53</v>
      </c>
      <c r="I20" s="45">
        <v>6.29</v>
      </c>
      <c r="J20" s="66"/>
      <c r="K20" s="47">
        <v>-1.91</v>
      </c>
      <c r="L20" s="47">
        <v>-0.01</v>
      </c>
    </row>
    <row r="21" spans="1:12" ht="13.5" customHeight="1">
      <c r="A21" s="42" t="s">
        <v>113</v>
      </c>
      <c r="B21" s="43">
        <v>2.1669999999999998</v>
      </c>
      <c r="C21" s="43">
        <v>5.0140000000000002</v>
      </c>
      <c r="D21" s="44">
        <v>5.9390000000000001</v>
      </c>
      <c r="E21" s="44">
        <v>6.5380000000000003</v>
      </c>
      <c r="F21" s="44">
        <v>6.9610000000000003</v>
      </c>
      <c r="G21" s="44">
        <v>7.2569999999999997</v>
      </c>
      <c r="H21" s="45">
        <v>11.67</v>
      </c>
      <c r="I21" s="45">
        <v>16.28</v>
      </c>
      <c r="J21" s="66"/>
      <c r="K21" s="47">
        <v>4.7699999999999996</v>
      </c>
      <c r="L21" s="47">
        <v>1.7</v>
      </c>
    </row>
    <row r="22" spans="1:12" ht="13.5" customHeight="1">
      <c r="A22" s="42" t="s">
        <v>114</v>
      </c>
      <c r="B22" s="43">
        <v>3.4460000000000002</v>
      </c>
      <c r="C22" s="43">
        <v>3.6619999999999999</v>
      </c>
      <c r="D22" s="44">
        <v>3.34</v>
      </c>
      <c r="E22" s="44">
        <v>3.3860000000000001</v>
      </c>
      <c r="F22" s="44">
        <v>3.359</v>
      </c>
      <c r="G22" s="44">
        <v>3.2429999999999999</v>
      </c>
      <c r="H22" s="45">
        <v>8.52</v>
      </c>
      <c r="I22" s="45">
        <v>7.28</v>
      </c>
      <c r="J22" s="66"/>
      <c r="K22" s="47">
        <v>0.34</v>
      </c>
      <c r="L22" s="47">
        <v>-0.55000000000000004</v>
      </c>
    </row>
    <row r="23" spans="1:12" ht="13.5" customHeight="1">
      <c r="A23" s="42" t="s">
        <v>115</v>
      </c>
      <c r="B23" s="43">
        <v>7.0000000000000001E-3</v>
      </c>
      <c r="C23" s="43">
        <v>5.0000000000000001E-3</v>
      </c>
      <c r="D23" s="44">
        <v>6.0000000000000001E-3</v>
      </c>
      <c r="E23" s="44">
        <v>6.0000000000000001E-3</v>
      </c>
      <c r="F23" s="44">
        <v>6.0000000000000001E-3</v>
      </c>
      <c r="G23" s="44">
        <v>6.0000000000000001E-3</v>
      </c>
      <c r="H23" s="45">
        <v>0.01</v>
      </c>
      <c r="I23" s="45">
        <v>0.01</v>
      </c>
      <c r="J23" s="66"/>
      <c r="K23" s="47">
        <v>-1.67</v>
      </c>
      <c r="L23" s="47">
        <v>0.13</v>
      </c>
    </row>
    <row r="24" spans="1:12" ht="13.5" customHeight="1">
      <c r="A24" s="42" t="s">
        <v>116</v>
      </c>
      <c r="B24" s="43">
        <v>0</v>
      </c>
      <c r="C24" s="43">
        <v>1.2390000000000001</v>
      </c>
      <c r="D24" s="44">
        <v>1.452</v>
      </c>
      <c r="E24" s="44">
        <v>1.526</v>
      </c>
      <c r="F24" s="44">
        <v>1.4370000000000001</v>
      </c>
      <c r="G24" s="44">
        <v>1.3149999999999999</v>
      </c>
      <c r="H24" s="45">
        <v>2.88</v>
      </c>
      <c r="I24" s="45">
        <v>2.95</v>
      </c>
      <c r="J24" s="66"/>
      <c r="K24" s="47" t="s">
        <v>39</v>
      </c>
      <c r="L24" s="47">
        <v>0.27</v>
      </c>
    </row>
    <row r="25" spans="1:12" ht="13.5" customHeight="1">
      <c r="A25" s="42" t="s">
        <v>44</v>
      </c>
      <c r="B25" s="43">
        <v>0.17499999999999999</v>
      </c>
      <c r="C25" s="43">
        <v>0.255</v>
      </c>
      <c r="D25" s="44">
        <v>0.36399999999999999</v>
      </c>
      <c r="E25" s="44">
        <v>0.52200000000000002</v>
      </c>
      <c r="F25" s="44">
        <v>0.78400000000000003</v>
      </c>
      <c r="G25" s="44">
        <v>1.018</v>
      </c>
      <c r="H25" s="45">
        <v>0.59</v>
      </c>
      <c r="I25" s="45">
        <v>2.2799999999999998</v>
      </c>
      <c r="J25" s="66"/>
      <c r="K25" s="47">
        <v>2.11</v>
      </c>
      <c r="L25" s="47">
        <v>6.49</v>
      </c>
    </row>
    <row r="26" spans="1:12" ht="13.5" customHeight="1">
      <c r="A26" s="42" t="s">
        <v>117</v>
      </c>
      <c r="B26" s="43">
        <v>0</v>
      </c>
      <c r="C26" s="43">
        <v>0.68400000000000005</v>
      </c>
      <c r="D26" s="44">
        <v>0.64400000000000002</v>
      </c>
      <c r="E26" s="44">
        <v>0.625</v>
      </c>
      <c r="F26" s="44">
        <v>0.59499999999999997</v>
      </c>
      <c r="G26" s="44">
        <v>0.56599999999999995</v>
      </c>
      <c r="H26" s="45">
        <v>1.59</v>
      </c>
      <c r="I26" s="45">
        <v>1.27</v>
      </c>
      <c r="J26" s="66"/>
      <c r="K26" s="47" t="s">
        <v>39</v>
      </c>
      <c r="L26" s="47">
        <v>-0.86</v>
      </c>
    </row>
    <row r="27" spans="1:12" s="55" customFormat="1" ht="3" customHeight="1">
      <c r="A27" s="50"/>
      <c r="B27" s="51"/>
      <c r="C27" s="51"/>
      <c r="D27" s="52"/>
      <c r="E27" s="52"/>
      <c r="F27" s="52"/>
      <c r="G27" s="52"/>
      <c r="H27" s="52"/>
      <c r="I27" s="52"/>
      <c r="J27" s="54"/>
      <c r="K27" s="54"/>
      <c r="L27" s="54"/>
    </row>
    <row r="28" spans="1:12" ht="13.5" customHeight="1">
      <c r="A28" s="37" t="s">
        <v>65</v>
      </c>
      <c r="B28" s="43"/>
      <c r="C28" s="43"/>
      <c r="D28" s="68"/>
      <c r="E28" s="68"/>
      <c r="F28" s="68"/>
      <c r="G28" s="68"/>
      <c r="H28" s="69"/>
      <c r="I28" s="69"/>
      <c r="J28" s="70"/>
      <c r="K28" s="71"/>
      <c r="L28" s="71"/>
    </row>
    <row r="29" spans="1:12" ht="13.5" customHeight="1">
      <c r="A29" s="42" t="s">
        <v>66</v>
      </c>
      <c r="B29" s="43">
        <v>23.553999999999998</v>
      </c>
      <c r="C29" s="43">
        <v>34.396000000000001</v>
      </c>
      <c r="D29" s="44">
        <v>36.292000000000002</v>
      </c>
      <c r="E29" s="44">
        <v>36.322000000000003</v>
      </c>
      <c r="F29" s="44">
        <v>35.371000000000002</v>
      </c>
      <c r="G29" s="44">
        <v>33.89</v>
      </c>
      <c r="H29" s="45">
        <v>80.06</v>
      </c>
      <c r="I29" s="45">
        <v>76.040000000000006</v>
      </c>
      <c r="J29" s="66"/>
      <c r="K29" s="47">
        <v>2.13</v>
      </c>
      <c r="L29" s="47">
        <v>-7.0000000000000007E-2</v>
      </c>
    </row>
    <row r="30" spans="1:12" ht="13.5" customHeight="1">
      <c r="A30" s="42" t="s">
        <v>67</v>
      </c>
      <c r="B30" s="43">
        <v>0.51300000000000001</v>
      </c>
      <c r="C30" s="43">
        <v>0.35599999999999998</v>
      </c>
      <c r="D30" s="44">
        <v>0.34599999999999997</v>
      </c>
      <c r="E30" s="44">
        <v>0.34</v>
      </c>
      <c r="F30" s="44">
        <v>0.33100000000000002</v>
      </c>
      <c r="G30" s="44">
        <v>0.318</v>
      </c>
      <c r="H30" s="45">
        <v>0.83</v>
      </c>
      <c r="I30" s="45">
        <v>0.71</v>
      </c>
      <c r="J30" s="66"/>
      <c r="K30" s="47">
        <v>-2.0099999999999998</v>
      </c>
      <c r="L30" s="47">
        <v>-0.5</v>
      </c>
    </row>
    <row r="31" spans="1:12" ht="13.5" customHeight="1">
      <c r="A31" s="42" t="s">
        <v>68</v>
      </c>
      <c r="B31" s="43">
        <v>2.1739999999999999</v>
      </c>
      <c r="C31" s="43">
        <v>5.0149999999999997</v>
      </c>
      <c r="D31" s="44">
        <v>5.9409999999999998</v>
      </c>
      <c r="E31" s="44">
        <v>6.54</v>
      </c>
      <c r="F31" s="44">
        <v>6.9630000000000001</v>
      </c>
      <c r="G31" s="44">
        <v>7.26</v>
      </c>
      <c r="H31" s="45">
        <v>11.67</v>
      </c>
      <c r="I31" s="45">
        <v>16.29</v>
      </c>
      <c r="J31" s="66"/>
      <c r="K31" s="47">
        <v>4.75</v>
      </c>
      <c r="L31" s="47">
        <v>1.7</v>
      </c>
    </row>
    <row r="32" spans="1:12" ht="13.5" customHeight="1" thickBot="1">
      <c r="A32" s="42" t="s">
        <v>69</v>
      </c>
      <c r="B32" s="43">
        <v>4.7050000000000001</v>
      </c>
      <c r="C32" s="43">
        <v>3.194</v>
      </c>
      <c r="D32" s="44">
        <v>3.2360000000000002</v>
      </c>
      <c r="E32" s="44">
        <v>3.2109999999999999</v>
      </c>
      <c r="F32" s="44">
        <v>3.17</v>
      </c>
      <c r="G32" s="44">
        <v>3.1</v>
      </c>
      <c r="H32" s="45">
        <v>7.43</v>
      </c>
      <c r="I32" s="45">
        <v>6.96</v>
      </c>
      <c r="J32" s="66"/>
      <c r="K32" s="47">
        <v>-2.13</v>
      </c>
      <c r="L32" s="47">
        <v>-0.14000000000000001</v>
      </c>
    </row>
    <row r="33" spans="1:12" ht="22.5" customHeight="1">
      <c r="A33" s="465" t="s">
        <v>70</v>
      </c>
      <c r="B33" s="466"/>
      <c r="C33" s="466"/>
      <c r="D33" s="466"/>
      <c r="E33" s="466"/>
      <c r="F33" s="466"/>
      <c r="G33" s="466"/>
      <c r="H33" s="466"/>
      <c r="I33" s="466"/>
      <c r="J33" s="466"/>
      <c r="K33" s="466"/>
      <c r="L33" s="466"/>
    </row>
    <row r="34" spans="1:12">
      <c r="H34" s="58"/>
      <c r="I34" s="58"/>
      <c r="J34" s="59"/>
      <c r="K34" s="58"/>
      <c r="L34" s="58"/>
    </row>
    <row r="35" spans="1:12">
      <c r="H35" s="58"/>
      <c r="I35" s="58"/>
      <c r="J35" s="59"/>
      <c r="K35" s="58"/>
      <c r="L35" s="58"/>
    </row>
    <row r="36" spans="1:12">
      <c r="H36" s="58"/>
      <c r="I36" s="58"/>
      <c r="J36" s="59"/>
      <c r="K36" s="58"/>
      <c r="L36" s="58"/>
    </row>
    <row r="37" spans="1:12">
      <c r="H37" s="58"/>
      <c r="I37" s="58"/>
      <c r="J37" s="59"/>
      <c r="K37" s="58"/>
      <c r="L37" s="58"/>
    </row>
    <row r="38" spans="1:12">
      <c r="H38" s="58"/>
      <c r="I38" s="58"/>
      <c r="J38" s="59"/>
      <c r="K38" s="58"/>
      <c r="L38" s="58"/>
    </row>
    <row r="39" spans="1:12">
      <c r="H39" s="58"/>
      <c r="I39" s="58"/>
      <c r="J39" s="59"/>
      <c r="K39" s="58"/>
      <c r="L39" s="58"/>
    </row>
    <row r="40" spans="1:12">
      <c r="H40" s="58"/>
      <c r="I40" s="58"/>
      <c r="J40" s="59"/>
      <c r="K40" s="58"/>
      <c r="L40" s="58"/>
    </row>
    <row r="41" spans="1:12">
      <c r="H41" s="58"/>
      <c r="I41" s="58"/>
      <c r="J41" s="59"/>
      <c r="K41" s="58"/>
      <c r="L41" s="58"/>
    </row>
    <row r="42" spans="1:12">
      <c r="H42" s="58"/>
      <c r="I42" s="58"/>
      <c r="J42" s="59"/>
      <c r="K42" s="58"/>
      <c r="L42" s="58"/>
    </row>
    <row r="43" spans="1:12">
      <c r="H43" s="58"/>
      <c r="I43" s="58"/>
      <c r="J43" s="59"/>
      <c r="K43" s="58"/>
      <c r="L43" s="58"/>
    </row>
    <row r="44" spans="1:12">
      <c r="H44" s="58"/>
      <c r="I44" s="58"/>
      <c r="J44" s="59"/>
      <c r="K44" s="58"/>
      <c r="L44" s="58"/>
    </row>
    <row r="45" spans="1:12">
      <c r="H45" s="58"/>
      <c r="I45" s="58"/>
      <c r="J45" s="59"/>
      <c r="K45" s="58"/>
      <c r="L45" s="58"/>
    </row>
    <row r="46" spans="1:12">
      <c r="H46" s="58"/>
      <c r="I46" s="58"/>
      <c r="J46" s="59"/>
      <c r="K46" s="58"/>
      <c r="L46" s="58"/>
    </row>
    <row r="47" spans="1:12">
      <c r="H47" s="58"/>
      <c r="I47" s="58"/>
      <c r="J47" s="59"/>
      <c r="K47" s="58"/>
      <c r="L47" s="58"/>
    </row>
    <row r="48" spans="1: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sheetData>
  <mergeCells count="5">
    <mergeCell ref="A1:L1"/>
    <mergeCell ref="A2:L2"/>
    <mergeCell ref="H3:I3"/>
    <mergeCell ref="K3:L3"/>
    <mergeCell ref="A33:L33"/>
  </mergeCells>
  <phoneticPr fontId="3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8F9-8288-47D4-99E7-D85E44884A18}">
  <dimension ref="A1:L105"/>
  <sheetViews>
    <sheetView topLeftCell="A7" workbookViewId="0">
      <selection activeCell="A21" sqref="A21"/>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71</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37" t="s">
        <v>72</v>
      </c>
      <c r="B5" s="38"/>
      <c r="C5" s="38"/>
      <c r="D5" s="39"/>
      <c r="E5" s="39"/>
      <c r="F5" s="39"/>
      <c r="G5" s="39"/>
      <c r="H5" s="45"/>
      <c r="I5" s="45"/>
      <c r="J5" s="46"/>
      <c r="K5" s="47"/>
      <c r="L5" s="47"/>
    </row>
    <row r="6" spans="1:12" ht="13.5" customHeight="1">
      <c r="A6" s="42" t="s">
        <v>73</v>
      </c>
      <c r="B6" s="72">
        <v>47.008000000000003</v>
      </c>
      <c r="C6" s="72">
        <v>51.606999999999999</v>
      </c>
      <c r="D6" s="73">
        <v>51.905000000000001</v>
      </c>
      <c r="E6" s="73">
        <v>51.927</v>
      </c>
      <c r="F6" s="73">
        <v>51.63</v>
      </c>
      <c r="G6" s="73">
        <v>50.854999999999997</v>
      </c>
      <c r="H6" s="39" t="s">
        <v>39</v>
      </c>
      <c r="I6" s="39" t="s">
        <v>39</v>
      </c>
      <c r="J6" s="74"/>
      <c r="K6" s="75">
        <v>0.52</v>
      </c>
      <c r="L6" s="75">
        <v>-7.0000000000000007E-2</v>
      </c>
    </row>
    <row r="7" spans="1:12" ht="13.5" customHeight="1">
      <c r="A7" s="42" t="s">
        <v>74</v>
      </c>
      <c r="B7" s="72">
        <v>14.507</v>
      </c>
      <c r="C7" s="72">
        <v>19.751999999999999</v>
      </c>
      <c r="D7" s="73">
        <v>21.013999999999999</v>
      </c>
      <c r="E7" s="73">
        <v>21.640999999999998</v>
      </c>
      <c r="F7" s="73">
        <v>22.067</v>
      </c>
      <c r="G7" s="73">
        <v>22.306000000000001</v>
      </c>
      <c r="H7" s="39" t="s">
        <v>39</v>
      </c>
      <c r="I7" s="39" t="s">
        <v>39</v>
      </c>
      <c r="J7" s="74"/>
      <c r="K7" s="75">
        <v>1.73</v>
      </c>
      <c r="L7" s="75">
        <v>0.55000000000000004</v>
      </c>
    </row>
    <row r="8" spans="1:12" ht="13.5" customHeight="1">
      <c r="A8" s="42" t="s">
        <v>75</v>
      </c>
      <c r="B8" s="72">
        <v>10.959</v>
      </c>
      <c r="C8" s="72">
        <v>16.198</v>
      </c>
      <c r="D8" s="73">
        <v>17.721</v>
      </c>
      <c r="E8" s="73">
        <v>18.483000000000001</v>
      </c>
      <c r="F8" s="73">
        <v>19.041</v>
      </c>
      <c r="G8" s="73">
        <v>19.407</v>
      </c>
      <c r="H8" s="39">
        <v>99.990000000000009</v>
      </c>
      <c r="I8" s="39">
        <v>99.990000000000009</v>
      </c>
      <c r="J8" s="74"/>
      <c r="K8" s="75">
        <v>2.19</v>
      </c>
      <c r="L8" s="75">
        <v>0.82</v>
      </c>
    </row>
    <row r="9" spans="1:12" ht="13.5" customHeight="1">
      <c r="A9" s="48" t="s">
        <v>76</v>
      </c>
      <c r="B9" s="76">
        <v>4.069</v>
      </c>
      <c r="C9" s="76">
        <v>3.6080000000000001</v>
      </c>
      <c r="D9" s="77">
        <v>3.633</v>
      </c>
      <c r="E9" s="77">
        <v>3.6379999999999999</v>
      </c>
      <c r="F9" s="77">
        <v>3.5859999999999999</v>
      </c>
      <c r="G9" s="77">
        <v>3.4470000000000001</v>
      </c>
      <c r="H9" s="45">
        <v>22.27</v>
      </c>
      <c r="I9" s="45">
        <v>17.760000000000002</v>
      </c>
      <c r="J9" s="46"/>
      <c r="K9" s="47">
        <v>-0.67</v>
      </c>
      <c r="L9" s="47">
        <v>-0.21</v>
      </c>
    </row>
    <row r="10" spans="1:12" ht="13.5" customHeight="1">
      <c r="A10" s="48" t="s">
        <v>77</v>
      </c>
      <c r="B10" s="76">
        <v>5.2309999999999999</v>
      </c>
      <c r="C10" s="76">
        <v>10.048999999999999</v>
      </c>
      <c r="D10" s="77">
        <v>11.414999999999999</v>
      </c>
      <c r="E10" s="77">
        <v>12.19</v>
      </c>
      <c r="F10" s="77">
        <v>12.816000000000001</v>
      </c>
      <c r="G10" s="77">
        <v>13.166</v>
      </c>
      <c r="H10" s="45">
        <v>62.04</v>
      </c>
      <c r="I10" s="45">
        <v>67.84</v>
      </c>
      <c r="J10" s="46"/>
      <c r="K10" s="47">
        <v>3.69</v>
      </c>
      <c r="L10" s="47">
        <v>1.24</v>
      </c>
    </row>
    <row r="11" spans="1:12" ht="13.5" customHeight="1">
      <c r="A11" s="48" t="s">
        <v>78</v>
      </c>
      <c r="B11" s="76">
        <v>1.659</v>
      </c>
      <c r="C11" s="76">
        <v>2.54</v>
      </c>
      <c r="D11" s="77">
        <v>2.673</v>
      </c>
      <c r="E11" s="77">
        <v>2.6549999999999998</v>
      </c>
      <c r="F11" s="77">
        <v>2.6389999999999998</v>
      </c>
      <c r="G11" s="77">
        <v>2.7930000000000001</v>
      </c>
      <c r="H11" s="45">
        <v>15.68</v>
      </c>
      <c r="I11" s="45">
        <v>14.39</v>
      </c>
      <c r="J11" s="46"/>
      <c r="K11" s="47">
        <v>2.39</v>
      </c>
      <c r="L11" s="47">
        <v>0.43</v>
      </c>
    </row>
    <row r="12" spans="1:12" ht="13.5" customHeight="1">
      <c r="A12" s="42" t="s">
        <v>79</v>
      </c>
      <c r="B12" s="76">
        <v>85.533000000000001</v>
      </c>
      <c r="C12" s="76">
        <v>76.766999999999996</v>
      </c>
      <c r="D12" s="77">
        <v>75.245999999999995</v>
      </c>
      <c r="E12" s="77">
        <v>74.905000000000001</v>
      </c>
      <c r="F12" s="77">
        <v>74.394000000000005</v>
      </c>
      <c r="G12" s="77">
        <v>73.525000000000006</v>
      </c>
      <c r="H12" s="45" t="s">
        <v>39</v>
      </c>
      <c r="I12" s="45" t="s">
        <v>39</v>
      </c>
      <c r="J12" s="46"/>
      <c r="K12" s="47">
        <v>-0.6</v>
      </c>
      <c r="L12" s="47">
        <v>-0.2</v>
      </c>
    </row>
    <row r="13" spans="1:12" s="55" customFormat="1" ht="3" customHeight="1">
      <c r="A13" s="50"/>
      <c r="B13" s="51"/>
      <c r="C13" s="51"/>
      <c r="D13" s="52"/>
      <c r="E13" s="52"/>
      <c r="F13" s="52"/>
      <c r="G13" s="52"/>
      <c r="H13" s="52"/>
      <c r="I13" s="52"/>
      <c r="J13" s="54"/>
      <c r="K13" s="54"/>
      <c r="L13" s="54"/>
    </row>
    <row r="14" spans="1:12" ht="13.5" customHeight="1">
      <c r="A14" s="37" t="s">
        <v>80</v>
      </c>
      <c r="B14" s="67"/>
      <c r="C14" s="67"/>
      <c r="D14" s="68"/>
      <c r="E14" s="68"/>
      <c r="F14" s="68"/>
      <c r="G14" s="68"/>
      <c r="H14" s="45"/>
      <c r="I14" s="45"/>
      <c r="J14" s="46"/>
      <c r="K14" s="47"/>
      <c r="L14" s="47"/>
    </row>
    <row r="15" spans="1:12" ht="13.5" customHeight="1">
      <c r="A15" s="42" t="s">
        <v>81</v>
      </c>
      <c r="B15" s="78">
        <v>1.931</v>
      </c>
      <c r="C15" s="78">
        <v>1.4319999999999999</v>
      </c>
      <c r="D15" s="60">
        <v>1.24</v>
      </c>
      <c r="E15" s="60">
        <v>1.1839999999999999</v>
      </c>
      <c r="F15" s="60">
        <v>1.1459999999999999</v>
      </c>
      <c r="G15" s="60">
        <v>1.117</v>
      </c>
      <c r="H15" s="45" t="s">
        <v>39</v>
      </c>
      <c r="I15" s="45" t="s">
        <v>39</v>
      </c>
      <c r="J15" s="46"/>
      <c r="K15" s="47">
        <v>-1.648258306376682</v>
      </c>
      <c r="L15" s="47">
        <v>-1.1200000000000001</v>
      </c>
    </row>
    <row r="16" spans="1:12" ht="13.5" customHeight="1">
      <c r="A16" s="42" t="s">
        <v>82</v>
      </c>
      <c r="B16" s="78">
        <v>2.3E-2</v>
      </c>
      <c r="C16" s="78">
        <v>1.9E-2</v>
      </c>
      <c r="D16" s="60">
        <v>1.6E-2</v>
      </c>
      <c r="E16" s="60">
        <v>1.6E-2</v>
      </c>
      <c r="F16" s="60">
        <v>1.4999999999999999E-2</v>
      </c>
      <c r="G16" s="60">
        <v>1.4999999999999999E-2</v>
      </c>
      <c r="H16" s="45" t="s">
        <v>39</v>
      </c>
      <c r="I16" s="45" t="s">
        <v>39</v>
      </c>
      <c r="J16" s="46"/>
      <c r="K16" s="47">
        <v>-1.0556516173888864</v>
      </c>
      <c r="L16" s="47">
        <v>-0.93</v>
      </c>
    </row>
    <row r="17" spans="1:12" ht="13.5" customHeight="1">
      <c r="A17" s="42" t="s">
        <v>83</v>
      </c>
      <c r="B17" s="78">
        <v>1.4590000000000001</v>
      </c>
      <c r="C17" s="78">
        <v>1.1739999999999999</v>
      </c>
      <c r="D17" s="60">
        <v>1.046</v>
      </c>
      <c r="E17" s="60">
        <v>1.0109999999999999</v>
      </c>
      <c r="F17" s="60">
        <v>0.98899999999999999</v>
      </c>
      <c r="G17" s="60">
        <v>0.97199999999999998</v>
      </c>
      <c r="H17" s="45" t="s">
        <v>39</v>
      </c>
      <c r="I17" s="45" t="s">
        <v>39</v>
      </c>
      <c r="J17" s="46"/>
      <c r="K17" s="47">
        <v>-1.198853439235481</v>
      </c>
      <c r="L17" s="47">
        <v>-0.85</v>
      </c>
    </row>
    <row r="18" spans="1:12" ht="13.5" customHeight="1">
      <c r="A18" s="42" t="s">
        <v>84</v>
      </c>
      <c r="B18" s="78">
        <v>0.78900000000000003</v>
      </c>
      <c r="C18" s="78">
        <v>1.37</v>
      </c>
      <c r="D18" s="60">
        <v>1.4690000000000001</v>
      </c>
      <c r="E18" s="60">
        <v>1.526</v>
      </c>
      <c r="F18" s="60">
        <v>1.575</v>
      </c>
      <c r="G18" s="60">
        <v>1.6220000000000001</v>
      </c>
      <c r="H18" s="45" t="s">
        <v>39</v>
      </c>
      <c r="I18" s="45" t="s">
        <v>39</v>
      </c>
      <c r="J18" s="46"/>
      <c r="K18" s="47">
        <v>3.109908918514015</v>
      </c>
      <c r="L18" s="47">
        <v>0.77</v>
      </c>
    </row>
    <row r="19" spans="1:12" s="55" customFormat="1" ht="3" customHeight="1">
      <c r="A19" s="50"/>
      <c r="B19" s="51"/>
      <c r="C19" s="51"/>
      <c r="D19" s="52"/>
      <c r="E19" s="52"/>
      <c r="F19" s="52"/>
      <c r="G19" s="52"/>
      <c r="H19" s="52"/>
      <c r="I19" s="52"/>
      <c r="J19" s="54"/>
      <c r="K19" s="54"/>
      <c r="L19" s="54"/>
    </row>
    <row r="20" spans="1:12" ht="13.5" customHeight="1">
      <c r="A20" s="37" t="s">
        <v>63</v>
      </c>
      <c r="B20" s="67">
        <v>21.16</v>
      </c>
      <c r="C20" s="67">
        <v>23.187999999999999</v>
      </c>
      <c r="D20" s="68">
        <v>21.98</v>
      </c>
      <c r="E20" s="68">
        <v>21.879000000000001</v>
      </c>
      <c r="F20" s="68">
        <v>21.817</v>
      </c>
      <c r="G20" s="68">
        <v>21.684000000000001</v>
      </c>
      <c r="H20" s="39">
        <v>100.01</v>
      </c>
      <c r="I20" s="39">
        <v>100</v>
      </c>
      <c r="J20" s="74"/>
      <c r="K20" s="75">
        <v>0.50971366550720543</v>
      </c>
      <c r="L20" s="75">
        <v>-0.3</v>
      </c>
    </row>
    <row r="21" spans="1:12" ht="13.5" customHeight="1">
      <c r="A21" s="42" t="s">
        <v>36</v>
      </c>
      <c r="B21" s="43">
        <v>0.53600000000000003</v>
      </c>
      <c r="C21" s="43">
        <v>0.318</v>
      </c>
      <c r="D21" s="44">
        <v>0.18</v>
      </c>
      <c r="E21" s="44">
        <v>0.114</v>
      </c>
      <c r="F21" s="44">
        <v>7.0000000000000007E-2</v>
      </c>
      <c r="G21" s="44">
        <v>4.2999999999999997E-2</v>
      </c>
      <c r="H21" s="45">
        <v>1.37</v>
      </c>
      <c r="I21" s="45">
        <v>0.2</v>
      </c>
      <c r="J21" s="46"/>
      <c r="K21" s="47">
        <v>-2.8580415206424958</v>
      </c>
      <c r="L21" s="47">
        <v>-8.7200000000000006</v>
      </c>
    </row>
    <row r="22" spans="1:12" ht="13.5" customHeight="1">
      <c r="A22" s="42" t="s">
        <v>37</v>
      </c>
      <c r="B22" s="43">
        <v>8.8810000000000002</v>
      </c>
      <c r="C22" s="43">
        <v>3.3660000000000001</v>
      </c>
      <c r="D22" s="44">
        <v>2.2370000000000001</v>
      </c>
      <c r="E22" s="44">
        <v>1.6990000000000001</v>
      </c>
      <c r="F22" s="44">
        <v>1.31</v>
      </c>
      <c r="G22" s="44">
        <v>1.016</v>
      </c>
      <c r="H22" s="45">
        <v>14.52</v>
      </c>
      <c r="I22" s="45">
        <v>4.68</v>
      </c>
      <c r="J22" s="46"/>
      <c r="K22" s="47">
        <v>-5.2470832134565164</v>
      </c>
      <c r="L22" s="47">
        <v>-5.3</v>
      </c>
    </row>
    <row r="23" spans="1:12" ht="13.5" customHeight="1">
      <c r="A23" s="42" t="s">
        <v>85</v>
      </c>
      <c r="B23" s="43">
        <v>7.3529999999999998</v>
      </c>
      <c r="C23" s="43">
        <v>10.9</v>
      </c>
      <c r="D23" s="44">
        <v>10.433</v>
      </c>
      <c r="E23" s="44">
        <v>10.444000000000001</v>
      </c>
      <c r="F23" s="44">
        <v>10.455</v>
      </c>
      <c r="G23" s="44">
        <v>10.427</v>
      </c>
      <c r="H23" s="45">
        <v>47.01</v>
      </c>
      <c r="I23" s="45">
        <v>48.09</v>
      </c>
      <c r="J23" s="46"/>
      <c r="K23" s="47">
        <v>2.2110658639695302</v>
      </c>
      <c r="L23" s="47">
        <v>-0.2</v>
      </c>
    </row>
    <row r="24" spans="1:12" ht="13.5" customHeight="1">
      <c r="A24" s="42" t="s">
        <v>38</v>
      </c>
      <c r="B24" s="43">
        <v>3.1909999999999998</v>
      </c>
      <c r="C24" s="43">
        <v>6.0789999999999997</v>
      </c>
      <c r="D24" s="44">
        <v>6.5549999999999997</v>
      </c>
      <c r="E24" s="44">
        <v>6.8129999999999997</v>
      </c>
      <c r="F24" s="44">
        <v>6.9930000000000003</v>
      </c>
      <c r="G24" s="44">
        <v>7.0960000000000001</v>
      </c>
      <c r="H24" s="45">
        <v>26.22</v>
      </c>
      <c r="I24" s="45">
        <v>32.72</v>
      </c>
      <c r="J24" s="46"/>
      <c r="K24" s="47">
        <v>3.6459224945882163</v>
      </c>
      <c r="L24" s="47">
        <v>0.71</v>
      </c>
    </row>
    <row r="25" spans="1:12" ht="13.5" customHeight="1">
      <c r="A25" s="42" t="s">
        <v>86</v>
      </c>
      <c r="B25" s="43">
        <v>1.0840000000000001</v>
      </c>
      <c r="C25" s="43">
        <v>2.2490000000000001</v>
      </c>
      <c r="D25" s="44">
        <v>2.0870000000000002</v>
      </c>
      <c r="E25" s="44">
        <v>2.173</v>
      </c>
      <c r="F25" s="44">
        <v>2.2370000000000001</v>
      </c>
      <c r="G25" s="44">
        <v>2.2759999999999998</v>
      </c>
      <c r="H25" s="45">
        <v>9.6999999999999993</v>
      </c>
      <c r="I25" s="45">
        <v>10.5</v>
      </c>
      <c r="J25" s="46"/>
      <c r="K25" s="47">
        <v>4.1397043190410265</v>
      </c>
      <c r="L25" s="47">
        <v>0.05</v>
      </c>
    </row>
    <row r="26" spans="1:12" ht="13.5" customHeight="1">
      <c r="A26" s="42" t="s">
        <v>64</v>
      </c>
      <c r="B26" s="43">
        <v>0.115</v>
      </c>
      <c r="C26" s="43">
        <v>0.27500000000000002</v>
      </c>
      <c r="D26" s="44">
        <v>0.48799999999999999</v>
      </c>
      <c r="E26" s="44">
        <v>0.63700000000000001</v>
      </c>
      <c r="F26" s="44">
        <v>0.753</v>
      </c>
      <c r="G26" s="44">
        <v>0.82599999999999996</v>
      </c>
      <c r="H26" s="45">
        <v>1.19</v>
      </c>
      <c r="I26" s="45">
        <v>3.81</v>
      </c>
      <c r="J26" s="46"/>
      <c r="K26" s="47">
        <v>4.9559300650904969</v>
      </c>
      <c r="L26" s="47">
        <v>5.12</v>
      </c>
    </row>
    <row r="27" spans="1:12" s="55" customFormat="1" ht="3" customHeight="1">
      <c r="A27" s="50"/>
      <c r="B27" s="51"/>
      <c r="C27" s="51"/>
      <c r="D27" s="52"/>
      <c r="E27" s="52"/>
      <c r="F27" s="52"/>
      <c r="G27" s="52"/>
      <c r="H27" s="52"/>
      <c r="I27" s="52"/>
      <c r="J27" s="54"/>
      <c r="K27" s="54"/>
      <c r="L27" s="54"/>
    </row>
    <row r="28" spans="1:12" ht="13.5" customHeight="1">
      <c r="A28" s="37" t="s">
        <v>87</v>
      </c>
      <c r="B28" s="67"/>
      <c r="C28" s="67"/>
      <c r="D28" s="68"/>
      <c r="E28" s="68"/>
      <c r="F28" s="68"/>
      <c r="G28" s="68"/>
      <c r="H28" s="69"/>
      <c r="I28" s="69"/>
      <c r="J28" s="79"/>
      <c r="K28" s="71"/>
      <c r="L28" s="71"/>
    </row>
    <row r="29" spans="1:12" ht="13.5" customHeight="1">
      <c r="A29" s="42" t="s">
        <v>88</v>
      </c>
      <c r="B29" s="43">
        <v>17.335000000000001</v>
      </c>
      <c r="C29" s="43">
        <v>16.254000000000001</v>
      </c>
      <c r="D29" s="44">
        <v>14.118</v>
      </c>
      <c r="E29" s="44">
        <v>13.558</v>
      </c>
      <c r="F29" s="44">
        <v>13.194000000000001</v>
      </c>
      <c r="G29" s="44">
        <v>12.891999999999999</v>
      </c>
      <c r="H29" s="45">
        <v>70.099999999999994</v>
      </c>
      <c r="I29" s="45">
        <v>59.46</v>
      </c>
      <c r="J29" s="46"/>
      <c r="K29" s="47">
        <v>-0.3570411041558863</v>
      </c>
      <c r="L29" s="47">
        <v>-1.05</v>
      </c>
    </row>
    <row r="30" spans="1:12" ht="13.5" customHeight="1">
      <c r="A30" s="42" t="s">
        <v>89</v>
      </c>
      <c r="B30" s="43">
        <v>1.0980000000000001</v>
      </c>
      <c r="C30" s="43">
        <v>1.6759999999999999</v>
      </c>
      <c r="D30" s="44">
        <v>1.704</v>
      </c>
      <c r="E30" s="44">
        <v>1.724</v>
      </c>
      <c r="F30" s="44">
        <v>1.7330000000000001</v>
      </c>
      <c r="G30" s="44">
        <v>1.726</v>
      </c>
      <c r="H30" s="45">
        <v>7.23</v>
      </c>
      <c r="I30" s="45">
        <v>7.96</v>
      </c>
      <c r="J30" s="46"/>
      <c r="K30" s="47">
        <v>2.3748464618813525</v>
      </c>
      <c r="L30" s="47">
        <v>0.14000000000000001</v>
      </c>
    </row>
    <row r="31" spans="1:12" ht="13.5" customHeight="1">
      <c r="A31" s="42" t="s">
        <v>90</v>
      </c>
      <c r="B31" s="43">
        <v>2.8000000000000001E-2</v>
      </c>
      <c r="C31" s="43">
        <v>0.60099999999999998</v>
      </c>
      <c r="D31" s="44">
        <v>0.66600000000000004</v>
      </c>
      <c r="E31" s="44">
        <v>0.71799999999999997</v>
      </c>
      <c r="F31" s="44">
        <v>0.754</v>
      </c>
      <c r="G31" s="44">
        <v>0.77800000000000002</v>
      </c>
      <c r="H31" s="45">
        <v>2.59</v>
      </c>
      <c r="I31" s="45">
        <v>3.59</v>
      </c>
      <c r="J31" s="46"/>
      <c r="K31" s="47">
        <v>18.467835232996379</v>
      </c>
      <c r="L31" s="47">
        <v>1.18</v>
      </c>
    </row>
    <row r="32" spans="1:12" ht="13.5" customHeight="1">
      <c r="A32" s="42" t="s">
        <v>91</v>
      </c>
      <c r="B32" s="43">
        <v>0.43099999999999999</v>
      </c>
      <c r="C32" s="43">
        <v>0.79300000000000004</v>
      </c>
      <c r="D32" s="44">
        <v>0.85399999999999998</v>
      </c>
      <c r="E32" s="44">
        <v>0.86799999999999999</v>
      </c>
      <c r="F32" s="44">
        <v>0.873</v>
      </c>
      <c r="G32" s="44">
        <v>0.86899999999999999</v>
      </c>
      <c r="H32" s="45">
        <v>3.42</v>
      </c>
      <c r="I32" s="45">
        <v>4.01</v>
      </c>
      <c r="J32" s="46"/>
      <c r="K32" s="47">
        <v>3.4516412120574991</v>
      </c>
      <c r="L32" s="47">
        <v>0.42</v>
      </c>
    </row>
    <row r="33" spans="1:12" ht="13.5" customHeight="1" thickBot="1">
      <c r="A33" s="42" t="s">
        <v>92</v>
      </c>
      <c r="B33" s="43">
        <v>2.2679999999999998</v>
      </c>
      <c r="C33" s="43">
        <v>3.8639999999999999</v>
      </c>
      <c r="D33" s="44">
        <v>4.6369999999999996</v>
      </c>
      <c r="E33" s="44">
        <v>5.0119999999999996</v>
      </c>
      <c r="F33" s="44">
        <v>5.2619999999999996</v>
      </c>
      <c r="G33" s="44">
        <v>5.4180000000000001</v>
      </c>
      <c r="H33" s="45">
        <v>16.66</v>
      </c>
      <c r="I33" s="45">
        <v>24.99</v>
      </c>
      <c r="J33" s="46"/>
      <c r="K33" s="47">
        <v>3.0041265372183767</v>
      </c>
      <c r="L33" s="47">
        <v>1.55</v>
      </c>
    </row>
    <row r="34" spans="1:12" ht="45" customHeight="1">
      <c r="A34" s="465" t="s">
        <v>93</v>
      </c>
      <c r="B34" s="466"/>
      <c r="C34" s="466"/>
      <c r="D34" s="466"/>
      <c r="E34" s="466"/>
      <c r="F34" s="466"/>
      <c r="G34" s="466"/>
      <c r="H34" s="466"/>
      <c r="I34" s="466"/>
      <c r="J34" s="466"/>
      <c r="K34" s="466"/>
      <c r="L34" s="466"/>
    </row>
    <row r="35" spans="1:12">
      <c r="H35" s="58"/>
      <c r="I35" s="58"/>
      <c r="J35" s="59"/>
      <c r="K35" s="58"/>
      <c r="L35" s="58"/>
    </row>
    <row r="36" spans="1:12">
      <c r="H36" s="58"/>
      <c r="I36" s="58"/>
      <c r="J36" s="59"/>
      <c r="K36" s="58"/>
      <c r="L36" s="58"/>
    </row>
    <row r="37" spans="1:12">
      <c r="H37" s="58"/>
      <c r="I37" s="58"/>
      <c r="J37" s="59"/>
      <c r="K37" s="58"/>
      <c r="L37" s="58"/>
    </row>
    <row r="38" spans="1:12">
      <c r="H38" s="58"/>
      <c r="I38" s="58"/>
      <c r="J38" s="59"/>
      <c r="K38" s="58"/>
      <c r="L38" s="58"/>
    </row>
    <row r="39" spans="1:12">
      <c r="H39" s="58"/>
      <c r="I39" s="58"/>
      <c r="J39" s="59"/>
      <c r="K39" s="58"/>
      <c r="L39" s="58"/>
    </row>
    <row r="40" spans="1:12">
      <c r="H40" s="58"/>
      <c r="I40" s="58"/>
      <c r="J40" s="59"/>
      <c r="K40" s="58"/>
      <c r="L40" s="58"/>
    </row>
    <row r="41" spans="1:12">
      <c r="H41" s="58"/>
      <c r="I41" s="58"/>
      <c r="J41" s="59"/>
      <c r="K41" s="58"/>
      <c r="L41" s="58"/>
    </row>
    <row r="42" spans="1:12">
      <c r="H42" s="58"/>
      <c r="I42" s="58"/>
      <c r="J42" s="59"/>
      <c r="K42" s="58"/>
      <c r="L42" s="58"/>
    </row>
    <row r="43" spans="1:12">
      <c r="H43" s="58"/>
      <c r="I43" s="58"/>
      <c r="J43" s="59"/>
      <c r="K43" s="58"/>
      <c r="L43" s="58"/>
    </row>
    <row r="44" spans="1:12">
      <c r="H44" s="58"/>
      <c r="I44" s="58"/>
      <c r="J44" s="59"/>
      <c r="K44" s="58"/>
      <c r="L44" s="58"/>
    </row>
    <row r="45" spans="1:12">
      <c r="H45" s="58"/>
      <c r="I45" s="58"/>
      <c r="J45" s="59"/>
      <c r="K45" s="58"/>
      <c r="L45" s="58"/>
    </row>
    <row r="46" spans="1:12">
      <c r="H46" s="58"/>
      <c r="I46" s="58"/>
      <c r="J46" s="59"/>
      <c r="K46" s="58"/>
      <c r="L46" s="58"/>
    </row>
    <row r="47" spans="1:12">
      <c r="H47" s="58"/>
      <c r="I47" s="58"/>
      <c r="J47" s="59"/>
      <c r="K47" s="58"/>
      <c r="L47" s="58"/>
    </row>
    <row r="48" spans="1: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sheetData>
  <mergeCells count="5">
    <mergeCell ref="A1:L1"/>
    <mergeCell ref="A2:L2"/>
    <mergeCell ref="H3:I3"/>
    <mergeCell ref="K3:L3"/>
    <mergeCell ref="A34:L34"/>
  </mergeCells>
  <phoneticPr fontId="3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92210-B2DB-4FBC-92E7-5904DD8E133A}">
  <dimension ref="A1:L107"/>
  <sheetViews>
    <sheetView workbookViewId="0">
      <selection activeCell="A21" sqref="A21"/>
    </sheetView>
  </sheetViews>
  <sheetFormatPr defaultColWidth="9.140625" defaultRowHeight="15"/>
  <cols>
    <col min="1" max="1" width="20.5703125" style="30" customWidth="1"/>
    <col min="2" max="3" width="6.140625" style="30" customWidth="1"/>
    <col min="4" max="4" width="6.140625" style="30" customWidth="1" collapsed="1"/>
    <col min="5" max="7" width="6.140625" style="30" customWidth="1"/>
    <col min="8" max="9" width="5.5703125" style="30" customWidth="1"/>
    <col min="10" max="10" width="0.5703125" style="55" customWidth="1"/>
    <col min="11" max="12" width="5.5703125" style="30" customWidth="1"/>
    <col min="13" max="16384" width="9.140625" style="30"/>
  </cols>
  <sheetData>
    <row r="1" spans="1:12" ht="30" customHeight="1">
      <c r="A1" s="462" t="s">
        <v>94</v>
      </c>
      <c r="B1" s="463"/>
      <c r="C1" s="463"/>
      <c r="D1" s="463"/>
      <c r="E1" s="463"/>
      <c r="F1" s="463"/>
      <c r="G1" s="463"/>
      <c r="H1" s="463"/>
      <c r="I1" s="463"/>
      <c r="J1" s="463"/>
      <c r="K1" s="463"/>
      <c r="L1" s="463"/>
    </row>
    <row r="2" spans="1:12">
      <c r="A2" s="464" t="s">
        <v>51</v>
      </c>
      <c r="B2" s="464"/>
      <c r="C2" s="464"/>
      <c r="D2" s="464"/>
      <c r="E2" s="464"/>
      <c r="F2" s="464"/>
      <c r="G2" s="464"/>
      <c r="H2" s="464"/>
      <c r="I2" s="464"/>
      <c r="J2" s="464"/>
      <c r="K2" s="464"/>
      <c r="L2" s="464"/>
    </row>
    <row r="3" spans="1:12" ht="15" customHeight="1">
      <c r="A3" s="31"/>
      <c r="B3" s="32"/>
      <c r="C3" s="32"/>
      <c r="D3" s="32"/>
      <c r="E3" s="32"/>
      <c r="F3" s="32"/>
      <c r="G3" s="32"/>
      <c r="H3" s="459" t="s">
        <v>31</v>
      </c>
      <c r="I3" s="459"/>
      <c r="J3" s="33"/>
      <c r="K3" s="459" t="s">
        <v>32</v>
      </c>
      <c r="L3" s="459"/>
    </row>
    <row r="4" spans="1:12" ht="15" customHeight="1">
      <c r="A4" s="31"/>
      <c r="B4" s="34">
        <v>2000</v>
      </c>
      <c r="C4" s="34">
        <v>2018</v>
      </c>
      <c r="D4" s="34">
        <v>2025</v>
      </c>
      <c r="E4" s="34">
        <v>2030</v>
      </c>
      <c r="F4" s="34">
        <v>2035</v>
      </c>
      <c r="G4" s="34">
        <v>2040</v>
      </c>
      <c r="H4" s="35">
        <v>2018</v>
      </c>
      <c r="I4" s="35">
        <v>2040</v>
      </c>
      <c r="J4" s="36"/>
      <c r="K4" s="35" t="s">
        <v>33</v>
      </c>
      <c r="L4" s="35" t="s">
        <v>34</v>
      </c>
    </row>
    <row r="5" spans="1:12" ht="13.5" customHeight="1">
      <c r="A5" s="80" t="s">
        <v>95</v>
      </c>
      <c r="B5" s="38"/>
      <c r="C5" s="38"/>
      <c r="D5" s="39"/>
      <c r="E5" s="39"/>
      <c r="F5" s="39"/>
      <c r="G5" s="39"/>
      <c r="H5" s="60"/>
      <c r="I5" s="60"/>
      <c r="J5" s="46"/>
      <c r="K5" s="60"/>
      <c r="L5" s="60"/>
    </row>
    <row r="6" spans="1:12" ht="13.5" customHeight="1">
      <c r="A6" s="42" t="s">
        <v>96</v>
      </c>
      <c r="B6" s="43">
        <v>134.37799999999999</v>
      </c>
      <c r="C6" s="43">
        <v>253.982</v>
      </c>
      <c r="D6" s="44">
        <v>294.09800000000001</v>
      </c>
      <c r="E6" s="44">
        <v>325.851</v>
      </c>
      <c r="F6" s="44">
        <v>355.07</v>
      </c>
      <c r="G6" s="44">
        <v>385.41500000000002</v>
      </c>
      <c r="H6" s="81" t="s">
        <v>39</v>
      </c>
      <c r="I6" s="81" t="s">
        <v>39</v>
      </c>
      <c r="J6" s="46"/>
      <c r="K6" s="47">
        <v>3.6</v>
      </c>
      <c r="L6" s="47">
        <v>1.91</v>
      </c>
    </row>
    <row r="7" spans="1:12" ht="13.5" customHeight="1">
      <c r="A7" s="42" t="s">
        <v>97</v>
      </c>
      <c r="B7" s="43">
        <v>60.713000000000001</v>
      </c>
      <c r="C7" s="43">
        <v>133.59399999999999</v>
      </c>
      <c r="D7" s="44">
        <v>152.941</v>
      </c>
      <c r="E7" s="44">
        <v>167.72399999999999</v>
      </c>
      <c r="F7" s="44">
        <v>180.529</v>
      </c>
      <c r="G7" s="44">
        <v>193.14</v>
      </c>
      <c r="H7" s="81" t="s">
        <v>39</v>
      </c>
      <c r="I7" s="81" t="s">
        <v>39</v>
      </c>
      <c r="J7" s="46"/>
      <c r="K7" s="47">
        <v>4.4800000000000004</v>
      </c>
      <c r="L7" s="47">
        <v>1.69</v>
      </c>
    </row>
    <row r="8" spans="1:12" ht="13.5" customHeight="1">
      <c r="A8" s="42" t="s">
        <v>98</v>
      </c>
      <c r="B8" s="43">
        <v>69.081000000000003</v>
      </c>
      <c r="C8" s="43">
        <v>151.90899999999999</v>
      </c>
      <c r="D8" s="44">
        <v>181.34399999999999</v>
      </c>
      <c r="E8" s="44">
        <v>204.148</v>
      </c>
      <c r="F8" s="44">
        <v>224.75800000000001</v>
      </c>
      <c r="G8" s="44">
        <v>245.01599999999999</v>
      </c>
      <c r="H8" s="81" t="s">
        <v>39</v>
      </c>
      <c r="I8" s="81" t="s">
        <v>39</v>
      </c>
      <c r="J8" s="46"/>
      <c r="K8" s="47">
        <v>4.4800000000000004</v>
      </c>
      <c r="L8" s="47">
        <v>2.2000000000000002</v>
      </c>
    </row>
    <row r="9" spans="1:12" ht="13.5" customHeight="1">
      <c r="A9" s="42" t="s">
        <v>99</v>
      </c>
      <c r="B9" s="43">
        <v>56.167000000000002</v>
      </c>
      <c r="C9" s="43">
        <v>148.08199999999999</v>
      </c>
      <c r="D9" s="44">
        <v>193.99</v>
      </c>
      <c r="E9" s="44">
        <v>227.83699999999999</v>
      </c>
      <c r="F9" s="44">
        <v>256.67099999999999</v>
      </c>
      <c r="G9" s="44">
        <v>282.01299999999998</v>
      </c>
      <c r="H9" s="81" t="s">
        <v>39</v>
      </c>
      <c r="I9" s="81" t="s">
        <v>39</v>
      </c>
      <c r="J9" s="46"/>
      <c r="K9" s="47">
        <v>5.53</v>
      </c>
      <c r="L9" s="47">
        <v>2.97</v>
      </c>
    </row>
    <row r="10" spans="1:12" ht="13.5" customHeight="1">
      <c r="A10" s="42" t="s">
        <v>100</v>
      </c>
      <c r="B10" s="43">
        <v>72.938000000000002</v>
      </c>
      <c r="C10" s="43">
        <v>145.285</v>
      </c>
      <c r="D10" s="44">
        <v>169.85400000000001</v>
      </c>
      <c r="E10" s="44">
        <v>182.83699999999999</v>
      </c>
      <c r="F10" s="44">
        <v>188.202</v>
      </c>
      <c r="G10" s="44">
        <v>189.215</v>
      </c>
      <c r="H10" s="81" t="s">
        <v>39</v>
      </c>
      <c r="I10" s="81" t="s">
        <v>39</v>
      </c>
      <c r="J10" s="46"/>
      <c r="K10" s="47">
        <v>3.9</v>
      </c>
      <c r="L10" s="47">
        <v>1.21</v>
      </c>
    </row>
    <row r="11" spans="1:12" ht="13.5" customHeight="1">
      <c r="A11" s="42" t="s">
        <v>101</v>
      </c>
      <c r="B11" s="43">
        <v>65.349000000000004</v>
      </c>
      <c r="C11" s="43">
        <v>127.735</v>
      </c>
      <c r="D11" s="44">
        <v>142.875</v>
      </c>
      <c r="E11" s="44">
        <v>151.63</v>
      </c>
      <c r="F11" s="44">
        <v>155.69</v>
      </c>
      <c r="G11" s="44">
        <v>157.684</v>
      </c>
      <c r="H11" s="81" t="s">
        <v>39</v>
      </c>
      <c r="I11" s="81" t="s">
        <v>39</v>
      </c>
      <c r="J11" s="46"/>
      <c r="K11" s="47">
        <v>3.79</v>
      </c>
      <c r="L11" s="47">
        <v>0.96</v>
      </c>
    </row>
    <row r="12" spans="1:12" ht="13.5" customHeight="1">
      <c r="A12" s="42" t="s">
        <v>102</v>
      </c>
      <c r="B12" s="43">
        <v>41.045999999999999</v>
      </c>
      <c r="C12" s="43">
        <v>148.143</v>
      </c>
      <c r="D12" s="44">
        <v>209.715</v>
      </c>
      <c r="E12" s="44">
        <v>254.54599999999999</v>
      </c>
      <c r="F12" s="44">
        <v>293.08</v>
      </c>
      <c r="G12" s="44">
        <v>327.08800000000002</v>
      </c>
      <c r="H12" s="81" t="s">
        <v>39</v>
      </c>
      <c r="I12" s="81" t="s">
        <v>39</v>
      </c>
      <c r="J12" s="46"/>
      <c r="K12" s="47">
        <v>7.39</v>
      </c>
      <c r="L12" s="47">
        <v>3.67</v>
      </c>
    </row>
    <row r="13" spans="1:12" ht="13.5" customHeight="1">
      <c r="A13" s="42" t="s">
        <v>103</v>
      </c>
      <c r="B13" s="43">
        <v>15.548</v>
      </c>
      <c r="C13" s="43">
        <v>40.884</v>
      </c>
      <c r="D13" s="44">
        <v>53.927999999999997</v>
      </c>
      <c r="E13" s="44">
        <v>63.49</v>
      </c>
      <c r="F13" s="44">
        <v>71.534000000000006</v>
      </c>
      <c r="G13" s="44">
        <v>78.622</v>
      </c>
      <c r="H13" s="81" t="s">
        <v>39</v>
      </c>
      <c r="I13" s="81" t="s">
        <v>39</v>
      </c>
      <c r="J13" s="46"/>
      <c r="K13" s="47">
        <v>5.52</v>
      </c>
      <c r="L13" s="47">
        <v>3.02</v>
      </c>
    </row>
    <row r="14" spans="1:12" ht="13.5" customHeight="1">
      <c r="A14" s="42" t="s">
        <v>104</v>
      </c>
      <c r="B14" s="43">
        <v>283.90199999999999</v>
      </c>
      <c r="C14" s="43">
        <v>708.05700000000002</v>
      </c>
      <c r="D14" s="44">
        <v>901.47799999999995</v>
      </c>
      <c r="E14" s="44">
        <v>1036.441</v>
      </c>
      <c r="F14" s="44">
        <v>1146.75</v>
      </c>
      <c r="G14" s="44">
        <v>1242.6189999999999</v>
      </c>
      <c r="H14" s="81" t="s">
        <v>39</v>
      </c>
      <c r="I14" s="81" t="s">
        <v>39</v>
      </c>
      <c r="J14" s="46"/>
      <c r="K14" s="47">
        <v>5.21</v>
      </c>
      <c r="L14" s="47">
        <v>2.59</v>
      </c>
    </row>
    <row r="15" spans="1:12" s="55" customFormat="1" ht="3" customHeight="1">
      <c r="A15" s="50"/>
      <c r="B15" s="51"/>
      <c r="C15" s="51"/>
      <c r="D15" s="52"/>
      <c r="E15" s="52"/>
      <c r="F15" s="52"/>
      <c r="G15" s="52"/>
      <c r="H15" s="52"/>
      <c r="I15" s="52"/>
      <c r="J15" s="54"/>
      <c r="K15" s="54"/>
      <c r="L15" s="54"/>
    </row>
    <row r="16" spans="1:12" ht="13.5" customHeight="1">
      <c r="A16" s="37" t="s">
        <v>63</v>
      </c>
      <c r="B16" s="67">
        <v>13.616</v>
      </c>
      <c r="C16" s="67">
        <v>25.498000000000001</v>
      </c>
      <c r="D16" s="68">
        <v>28.228000000000002</v>
      </c>
      <c r="E16" s="68">
        <v>30.004000000000001</v>
      </c>
      <c r="F16" s="68">
        <v>31.234999999999999</v>
      </c>
      <c r="G16" s="68">
        <v>32.037999999999997</v>
      </c>
      <c r="H16" s="39">
        <v>100</v>
      </c>
      <c r="I16" s="39">
        <v>100</v>
      </c>
      <c r="J16" s="82"/>
      <c r="K16" s="65">
        <v>3.55</v>
      </c>
      <c r="L16" s="65">
        <v>1.04</v>
      </c>
    </row>
    <row r="17" spans="1:12" ht="13.5" customHeight="1">
      <c r="A17" s="42" t="s">
        <v>105</v>
      </c>
      <c r="B17" s="43">
        <v>5.6669999999999998</v>
      </c>
      <c r="C17" s="43">
        <v>3.3879999999999999</v>
      </c>
      <c r="D17" s="44">
        <v>2.302</v>
      </c>
      <c r="E17" s="44">
        <v>1.986</v>
      </c>
      <c r="F17" s="44">
        <v>1.704</v>
      </c>
      <c r="G17" s="44">
        <v>1.4950000000000001</v>
      </c>
      <c r="H17" s="45">
        <v>13.29</v>
      </c>
      <c r="I17" s="45">
        <v>4.66</v>
      </c>
      <c r="J17" s="46"/>
      <c r="K17" s="47">
        <v>-2.82</v>
      </c>
      <c r="L17" s="47">
        <v>-3.65</v>
      </c>
    </row>
    <row r="18" spans="1:12" ht="13.5" customHeight="1">
      <c r="A18" s="42" t="s">
        <v>106</v>
      </c>
      <c r="B18" s="43">
        <v>1.9</v>
      </c>
      <c r="C18" s="43">
        <v>3.8220000000000001</v>
      </c>
      <c r="D18" s="44">
        <v>5.2060000000000004</v>
      </c>
      <c r="E18" s="44">
        <v>5.6520000000000001</v>
      </c>
      <c r="F18" s="44">
        <v>6.0049999999999999</v>
      </c>
      <c r="G18" s="44">
        <v>6.2549999999999999</v>
      </c>
      <c r="H18" s="45">
        <v>14.99</v>
      </c>
      <c r="I18" s="45">
        <v>19.52</v>
      </c>
      <c r="J18" s="46"/>
      <c r="K18" s="47">
        <v>3.96</v>
      </c>
      <c r="L18" s="47">
        <v>2.2599999999999998</v>
      </c>
    </row>
    <row r="19" spans="1:12" ht="13.5" customHeight="1">
      <c r="A19" s="42" t="s">
        <v>38</v>
      </c>
      <c r="B19" s="43">
        <v>5.86</v>
      </c>
      <c r="C19" s="43">
        <v>14.516</v>
      </c>
      <c r="D19" s="44">
        <v>16.369</v>
      </c>
      <c r="E19" s="44">
        <v>17.687999999999999</v>
      </c>
      <c r="F19" s="44">
        <v>18.648</v>
      </c>
      <c r="G19" s="44">
        <v>19.315000000000001</v>
      </c>
      <c r="H19" s="45">
        <v>56.93</v>
      </c>
      <c r="I19" s="45">
        <v>60.29</v>
      </c>
      <c r="J19" s="46"/>
      <c r="K19" s="47">
        <v>5.17</v>
      </c>
      <c r="L19" s="47">
        <v>1.31</v>
      </c>
    </row>
    <row r="20" spans="1:12" ht="13.5" customHeight="1">
      <c r="A20" s="42" t="s">
        <v>86</v>
      </c>
      <c r="B20" s="43">
        <v>8.3000000000000004E-2</v>
      </c>
      <c r="C20" s="43">
        <v>0.38600000000000001</v>
      </c>
      <c r="D20" s="44">
        <v>0.45100000000000001</v>
      </c>
      <c r="E20" s="44">
        <v>0.504</v>
      </c>
      <c r="F20" s="44">
        <v>0.52600000000000002</v>
      </c>
      <c r="G20" s="44">
        <v>0.53</v>
      </c>
      <c r="H20" s="45">
        <v>1.51</v>
      </c>
      <c r="I20" s="45">
        <v>1.65</v>
      </c>
      <c r="J20" s="46"/>
      <c r="K20" s="47">
        <v>8.8800000000000008</v>
      </c>
      <c r="L20" s="47">
        <v>1.45</v>
      </c>
    </row>
    <row r="21" spans="1:12" ht="13.5" customHeight="1">
      <c r="A21" s="42" t="s">
        <v>64</v>
      </c>
      <c r="B21" s="43">
        <v>0.107</v>
      </c>
      <c r="C21" s="43">
        <v>3.274</v>
      </c>
      <c r="D21" s="44">
        <v>3.7959999999999998</v>
      </c>
      <c r="E21" s="44">
        <v>4.0739999999999998</v>
      </c>
      <c r="F21" s="44">
        <v>4.2590000000000003</v>
      </c>
      <c r="G21" s="44">
        <v>4.3540000000000001</v>
      </c>
      <c r="H21" s="45">
        <v>12.84</v>
      </c>
      <c r="I21" s="45">
        <v>13.59</v>
      </c>
      <c r="J21" s="46"/>
      <c r="K21" s="47">
        <v>20.93</v>
      </c>
      <c r="L21" s="47">
        <v>1.3</v>
      </c>
    </row>
    <row r="22" spans="1:12" s="55" customFormat="1" ht="3" customHeight="1">
      <c r="A22" s="50"/>
      <c r="B22" s="51"/>
      <c r="C22" s="51"/>
      <c r="D22" s="52"/>
      <c r="E22" s="52"/>
      <c r="F22" s="52"/>
      <c r="G22" s="52"/>
      <c r="H22" s="52"/>
      <c r="I22" s="52"/>
      <c r="J22" s="54"/>
      <c r="K22" s="54"/>
      <c r="L22" s="54"/>
    </row>
    <row r="23" spans="1:12" ht="13.5" customHeight="1">
      <c r="A23" s="37" t="s">
        <v>107</v>
      </c>
      <c r="B23" s="67"/>
      <c r="C23" s="67"/>
      <c r="D23" s="68"/>
      <c r="E23" s="68"/>
      <c r="F23" s="68"/>
      <c r="G23" s="68"/>
      <c r="H23" s="45"/>
      <c r="I23" s="45"/>
      <c r="J23" s="46"/>
      <c r="K23" s="47"/>
      <c r="L23" s="47"/>
    </row>
    <row r="24" spans="1:12" ht="13.5" customHeight="1">
      <c r="A24" s="42" t="s">
        <v>108</v>
      </c>
      <c r="B24" s="43">
        <v>10.993</v>
      </c>
      <c r="C24" s="43">
        <v>18.085999999999999</v>
      </c>
      <c r="D24" s="44">
        <v>20.366</v>
      </c>
      <c r="E24" s="44">
        <v>21.713999999999999</v>
      </c>
      <c r="F24" s="44">
        <v>22.654</v>
      </c>
      <c r="G24" s="44">
        <v>23.302</v>
      </c>
      <c r="H24" s="45">
        <v>70.930000000000007</v>
      </c>
      <c r="I24" s="45">
        <v>72.73</v>
      </c>
      <c r="J24" s="46"/>
      <c r="K24" s="47">
        <v>2.8</v>
      </c>
      <c r="L24" s="47">
        <v>1.1599999999999999</v>
      </c>
    </row>
    <row r="25" spans="1:12" ht="13.5" customHeight="1" thickBot="1">
      <c r="A25" s="42" t="s">
        <v>109</v>
      </c>
      <c r="B25" s="43">
        <v>2.6230000000000002</v>
      </c>
      <c r="C25" s="43">
        <v>7.4119999999999999</v>
      </c>
      <c r="D25" s="44">
        <v>7.8620000000000001</v>
      </c>
      <c r="E25" s="44">
        <v>8.2899999999999991</v>
      </c>
      <c r="F25" s="44">
        <v>8.5809999999999995</v>
      </c>
      <c r="G25" s="44">
        <v>8.7360000000000007</v>
      </c>
      <c r="H25" s="45">
        <v>29.07</v>
      </c>
      <c r="I25" s="45">
        <v>27.27</v>
      </c>
      <c r="J25" s="46"/>
      <c r="K25" s="47">
        <v>5.94</v>
      </c>
      <c r="L25" s="47">
        <v>0.75</v>
      </c>
    </row>
    <row r="26" spans="1:12" ht="11.25" customHeight="1">
      <c r="A26" s="465"/>
      <c r="B26" s="466"/>
      <c r="C26" s="466"/>
      <c r="D26" s="466"/>
      <c r="E26" s="466"/>
      <c r="F26" s="466"/>
      <c r="G26" s="466"/>
      <c r="H26" s="466"/>
      <c r="I26" s="466"/>
      <c r="J26" s="466"/>
      <c r="K26" s="466"/>
      <c r="L26" s="466"/>
    </row>
    <row r="27" spans="1:12">
      <c r="H27" s="58"/>
      <c r="I27" s="58"/>
      <c r="J27" s="59"/>
      <c r="K27" s="58"/>
      <c r="L27" s="58"/>
    </row>
    <row r="28" spans="1:12">
      <c r="H28" s="58"/>
      <c r="I28" s="58"/>
      <c r="J28" s="59"/>
      <c r="K28" s="58"/>
      <c r="L28" s="58"/>
    </row>
    <row r="29" spans="1:12">
      <c r="H29" s="58"/>
      <c r="I29" s="58"/>
      <c r="J29" s="59"/>
      <c r="K29" s="58"/>
      <c r="L29" s="58"/>
    </row>
    <row r="30" spans="1:12">
      <c r="H30" s="58"/>
      <c r="I30" s="58"/>
      <c r="J30" s="59"/>
      <c r="K30" s="58"/>
      <c r="L30" s="58"/>
    </row>
    <row r="31" spans="1:12">
      <c r="H31" s="58"/>
      <c r="I31" s="58"/>
      <c r="J31" s="59"/>
      <c r="K31" s="58"/>
      <c r="L31" s="58"/>
    </row>
    <row r="32" spans="1:12">
      <c r="H32" s="58"/>
      <c r="I32" s="58"/>
      <c r="J32" s="59"/>
      <c r="K32" s="58"/>
      <c r="L32" s="58"/>
    </row>
    <row r="33" spans="8:12">
      <c r="H33" s="58"/>
      <c r="I33" s="58"/>
      <c r="J33" s="59"/>
      <c r="K33" s="58"/>
      <c r="L33" s="58"/>
    </row>
    <row r="34" spans="8:12">
      <c r="H34" s="58"/>
      <c r="I34" s="58"/>
      <c r="J34" s="59"/>
      <c r="K34" s="58"/>
      <c r="L34" s="58"/>
    </row>
    <row r="35" spans="8:12">
      <c r="H35" s="58"/>
      <c r="I35" s="58"/>
      <c r="J35" s="59"/>
      <c r="K35" s="58"/>
      <c r="L35" s="58"/>
    </row>
    <row r="36" spans="8:12">
      <c r="H36" s="58"/>
      <c r="I36" s="58"/>
      <c r="J36" s="59"/>
      <c r="K36" s="58"/>
      <c r="L36" s="58"/>
    </row>
    <row r="37" spans="8:12">
      <c r="H37" s="58"/>
      <c r="I37" s="58"/>
      <c r="J37" s="59"/>
      <c r="K37" s="58"/>
      <c r="L37" s="58"/>
    </row>
    <row r="38" spans="8:12">
      <c r="H38" s="58"/>
      <c r="I38" s="58"/>
      <c r="J38" s="59"/>
      <c r="K38" s="58"/>
      <c r="L38" s="58"/>
    </row>
    <row r="39" spans="8:12">
      <c r="H39" s="58"/>
      <c r="I39" s="58"/>
      <c r="J39" s="59"/>
      <c r="K39" s="58"/>
      <c r="L39" s="58"/>
    </row>
    <row r="40" spans="8:12">
      <c r="H40" s="58"/>
      <c r="I40" s="58"/>
      <c r="J40" s="59"/>
      <c r="K40" s="58"/>
      <c r="L40" s="58"/>
    </row>
    <row r="41" spans="8:12">
      <c r="H41" s="58"/>
      <c r="I41" s="58"/>
      <c r="J41" s="59"/>
      <c r="K41" s="58"/>
      <c r="L41" s="58"/>
    </row>
    <row r="42" spans="8:12">
      <c r="H42" s="58"/>
      <c r="I42" s="58"/>
      <c r="J42" s="59"/>
      <c r="K42" s="58"/>
      <c r="L42" s="58"/>
    </row>
    <row r="43" spans="8:12">
      <c r="H43" s="58"/>
      <c r="I43" s="58"/>
      <c r="J43" s="59"/>
      <c r="K43" s="58"/>
      <c r="L43" s="58"/>
    </row>
    <row r="44" spans="8:12">
      <c r="H44" s="58"/>
      <c r="I44" s="58"/>
      <c r="J44" s="59"/>
      <c r="K44" s="58"/>
      <c r="L44" s="58"/>
    </row>
    <row r="45" spans="8:12">
      <c r="H45" s="58"/>
      <c r="I45" s="58"/>
      <c r="J45" s="59"/>
      <c r="K45" s="58"/>
      <c r="L45" s="58"/>
    </row>
    <row r="46" spans="8:12">
      <c r="H46" s="58"/>
      <c r="I46" s="58"/>
      <c r="J46" s="59"/>
      <c r="K46" s="58"/>
      <c r="L46" s="58"/>
    </row>
    <row r="47" spans="8:12">
      <c r="H47" s="58"/>
      <c r="I47" s="58"/>
      <c r="J47" s="59"/>
      <c r="K47" s="58"/>
      <c r="L47" s="58"/>
    </row>
    <row r="48" spans="8:12">
      <c r="H48" s="58"/>
      <c r="I48" s="58"/>
      <c r="J48" s="59"/>
      <c r="K48" s="58"/>
      <c r="L48" s="58"/>
    </row>
    <row r="49" spans="8:12">
      <c r="H49" s="58"/>
      <c r="I49" s="58"/>
      <c r="J49" s="59"/>
      <c r="K49" s="58"/>
      <c r="L49" s="58"/>
    </row>
    <row r="50" spans="8:12">
      <c r="H50" s="58"/>
      <c r="I50" s="58"/>
      <c r="J50" s="59"/>
      <c r="K50" s="58"/>
      <c r="L50" s="58"/>
    </row>
    <row r="51" spans="8:12">
      <c r="H51" s="58"/>
      <c r="I51" s="58"/>
      <c r="J51" s="59"/>
      <c r="K51" s="58"/>
      <c r="L51" s="58"/>
    </row>
    <row r="52" spans="8:12">
      <c r="H52" s="58"/>
      <c r="I52" s="58"/>
      <c r="J52" s="59"/>
      <c r="K52" s="58"/>
      <c r="L52" s="58"/>
    </row>
    <row r="53" spans="8:12">
      <c r="H53" s="58"/>
      <c r="I53" s="58"/>
      <c r="J53" s="59"/>
      <c r="K53" s="58"/>
      <c r="L53" s="58"/>
    </row>
    <row r="54" spans="8:12">
      <c r="H54" s="58"/>
      <c r="I54" s="58"/>
      <c r="J54" s="59"/>
      <c r="K54" s="58"/>
      <c r="L54" s="58"/>
    </row>
    <row r="55" spans="8:12">
      <c r="H55" s="58"/>
      <c r="I55" s="58"/>
      <c r="J55" s="59"/>
      <c r="K55" s="58"/>
      <c r="L55" s="58"/>
    </row>
    <row r="56" spans="8:12">
      <c r="H56" s="58"/>
      <c r="I56" s="58"/>
      <c r="J56" s="59"/>
      <c r="K56" s="58"/>
      <c r="L56" s="58"/>
    </row>
    <row r="57" spans="8:12">
      <c r="H57" s="58"/>
      <c r="I57" s="58"/>
      <c r="J57" s="59"/>
      <c r="K57" s="58"/>
      <c r="L57" s="58"/>
    </row>
    <row r="58" spans="8:12">
      <c r="H58" s="58"/>
      <c r="I58" s="58"/>
      <c r="J58" s="59"/>
      <c r="K58" s="58"/>
      <c r="L58" s="58"/>
    </row>
    <row r="59" spans="8:12">
      <c r="H59" s="58"/>
      <c r="I59" s="58"/>
      <c r="J59" s="59"/>
      <c r="K59" s="58"/>
      <c r="L59" s="58"/>
    </row>
    <row r="60" spans="8:12">
      <c r="H60" s="58"/>
      <c r="I60" s="58"/>
      <c r="J60" s="59"/>
      <c r="K60" s="58"/>
      <c r="L60" s="58"/>
    </row>
    <row r="61" spans="8:12">
      <c r="H61" s="58"/>
      <c r="I61" s="58"/>
      <c r="J61" s="59"/>
      <c r="K61" s="58"/>
      <c r="L61" s="58"/>
    </row>
    <row r="62" spans="8:12">
      <c r="H62" s="58"/>
      <c r="I62" s="58"/>
      <c r="J62" s="59"/>
      <c r="K62" s="58"/>
      <c r="L62" s="58"/>
    </row>
    <row r="63" spans="8:12">
      <c r="H63" s="58"/>
      <c r="I63" s="58"/>
      <c r="J63" s="59"/>
      <c r="K63" s="58"/>
      <c r="L63" s="58"/>
    </row>
    <row r="64" spans="8:12">
      <c r="H64" s="58"/>
      <c r="I64" s="58"/>
      <c r="J64" s="59"/>
      <c r="K64" s="58"/>
      <c r="L64" s="58"/>
    </row>
    <row r="65" spans="8:12">
      <c r="H65" s="58"/>
      <c r="I65" s="58"/>
      <c r="J65" s="59"/>
      <c r="K65" s="58"/>
      <c r="L65" s="58"/>
    </row>
    <row r="66" spans="8:12">
      <c r="H66" s="58"/>
      <c r="I66" s="58"/>
      <c r="J66" s="59"/>
      <c r="K66" s="58"/>
      <c r="L66" s="58"/>
    </row>
    <row r="67" spans="8:12">
      <c r="H67" s="58"/>
      <c r="I67" s="58"/>
      <c r="J67" s="59"/>
      <c r="K67" s="58"/>
      <c r="L67" s="58"/>
    </row>
    <row r="68" spans="8:12">
      <c r="H68" s="58"/>
      <c r="I68" s="58"/>
      <c r="J68" s="59"/>
      <c r="K68" s="58"/>
      <c r="L68" s="58"/>
    </row>
    <row r="69" spans="8:12">
      <c r="H69" s="58"/>
      <c r="I69" s="58"/>
      <c r="J69" s="59"/>
      <c r="K69" s="58"/>
      <c r="L69" s="58"/>
    </row>
    <row r="70" spans="8:12">
      <c r="H70" s="58"/>
      <c r="I70" s="58"/>
      <c r="J70" s="59"/>
      <c r="K70" s="58"/>
      <c r="L70" s="58"/>
    </row>
    <row r="71" spans="8:12">
      <c r="H71" s="58"/>
      <c r="I71" s="58"/>
      <c r="J71" s="59"/>
      <c r="K71" s="58"/>
      <c r="L71" s="58"/>
    </row>
    <row r="72" spans="8:12">
      <c r="H72" s="58"/>
      <c r="I72" s="58"/>
      <c r="J72" s="59"/>
      <c r="K72" s="58"/>
      <c r="L72" s="58"/>
    </row>
    <row r="73" spans="8:12">
      <c r="H73" s="58"/>
      <c r="I73" s="58"/>
      <c r="J73" s="59"/>
      <c r="K73" s="58"/>
      <c r="L73" s="58"/>
    </row>
    <row r="74" spans="8:12">
      <c r="H74" s="58"/>
      <c r="I74" s="58"/>
      <c r="J74" s="59"/>
      <c r="K74" s="58"/>
      <c r="L74" s="58"/>
    </row>
    <row r="75" spans="8:12">
      <c r="H75" s="58"/>
      <c r="I75" s="58"/>
      <c r="J75" s="59"/>
      <c r="K75" s="58"/>
      <c r="L75" s="58"/>
    </row>
    <row r="76" spans="8:12">
      <c r="H76" s="58"/>
      <c r="I76" s="58"/>
      <c r="J76" s="59"/>
      <c r="K76" s="58"/>
      <c r="L76" s="58"/>
    </row>
    <row r="77" spans="8:12">
      <c r="H77" s="58"/>
      <c r="I77" s="58"/>
      <c r="J77" s="59"/>
      <c r="K77" s="58"/>
      <c r="L77" s="58"/>
    </row>
    <row r="78" spans="8:12">
      <c r="H78" s="58"/>
      <c r="I78" s="58"/>
      <c r="J78" s="59"/>
      <c r="K78" s="58"/>
      <c r="L78" s="58"/>
    </row>
    <row r="79" spans="8:12">
      <c r="H79" s="58"/>
      <c r="I79" s="58"/>
      <c r="J79" s="59"/>
      <c r="K79" s="58"/>
      <c r="L79" s="58"/>
    </row>
    <row r="80" spans="8:12">
      <c r="H80" s="58"/>
      <c r="I80" s="58"/>
      <c r="J80" s="59"/>
      <c r="K80" s="58"/>
      <c r="L80" s="58"/>
    </row>
    <row r="81" spans="8:12">
      <c r="H81" s="58"/>
      <c r="I81" s="58"/>
      <c r="J81" s="59"/>
      <c r="K81" s="58"/>
      <c r="L81" s="58"/>
    </row>
    <row r="82" spans="8:12">
      <c r="H82" s="58"/>
      <c r="I82" s="58"/>
      <c r="J82" s="59"/>
      <c r="K82" s="58"/>
      <c r="L82" s="58"/>
    </row>
    <row r="83" spans="8:12">
      <c r="H83" s="58"/>
      <c r="I83" s="58"/>
      <c r="J83" s="59"/>
      <c r="K83" s="58"/>
      <c r="L83" s="58"/>
    </row>
    <row r="84" spans="8:12">
      <c r="H84" s="58"/>
      <c r="I84" s="58"/>
      <c r="J84" s="59"/>
      <c r="K84" s="58"/>
      <c r="L84" s="58"/>
    </row>
    <row r="85" spans="8:12">
      <c r="H85" s="58"/>
      <c r="I85" s="58"/>
      <c r="J85" s="59"/>
      <c r="K85" s="58"/>
      <c r="L85" s="58"/>
    </row>
    <row r="86" spans="8:12">
      <c r="H86" s="58"/>
      <c r="I86" s="58"/>
      <c r="J86" s="59"/>
      <c r="K86" s="58"/>
      <c r="L86" s="58"/>
    </row>
    <row r="87" spans="8:12">
      <c r="H87" s="58"/>
      <c r="I87" s="58"/>
      <c r="J87" s="59"/>
      <c r="K87" s="58"/>
      <c r="L87" s="58"/>
    </row>
    <row r="88" spans="8:12">
      <c r="H88" s="58"/>
      <c r="I88" s="58"/>
      <c r="J88" s="59"/>
      <c r="K88" s="58"/>
      <c r="L88" s="58"/>
    </row>
    <row r="89" spans="8:12">
      <c r="H89" s="58"/>
      <c r="I89" s="58"/>
      <c r="J89" s="59"/>
      <c r="K89" s="58"/>
      <c r="L89" s="58"/>
    </row>
    <row r="90" spans="8:12">
      <c r="H90" s="58"/>
      <c r="I90" s="58"/>
      <c r="J90" s="59"/>
      <c r="K90" s="58"/>
      <c r="L90" s="58"/>
    </row>
    <row r="91" spans="8:12">
      <c r="H91" s="58"/>
      <c r="I91" s="58"/>
      <c r="J91" s="59"/>
      <c r="K91" s="58"/>
      <c r="L91" s="58"/>
    </row>
    <row r="92" spans="8:12">
      <c r="H92" s="58"/>
      <c r="I92" s="58"/>
      <c r="J92" s="59"/>
      <c r="K92" s="58"/>
      <c r="L92" s="58"/>
    </row>
    <row r="93" spans="8:12">
      <c r="H93" s="58"/>
      <c r="I93" s="58"/>
      <c r="J93" s="59"/>
      <c r="K93" s="58"/>
      <c r="L93" s="58"/>
    </row>
    <row r="94" spans="8:12">
      <c r="H94" s="58"/>
      <c r="I94" s="58"/>
      <c r="J94" s="59"/>
      <c r="K94" s="58"/>
      <c r="L94" s="58"/>
    </row>
    <row r="95" spans="8:12">
      <c r="H95" s="58"/>
      <c r="I95" s="58"/>
      <c r="J95" s="59"/>
      <c r="K95" s="58"/>
      <c r="L95" s="58"/>
    </row>
    <row r="96" spans="8:12">
      <c r="H96" s="58"/>
      <c r="I96" s="58"/>
      <c r="J96" s="59"/>
      <c r="K96" s="58"/>
      <c r="L96" s="58"/>
    </row>
    <row r="97" spans="8:12">
      <c r="H97" s="58"/>
      <c r="I97" s="58"/>
      <c r="J97" s="59"/>
      <c r="K97" s="58"/>
      <c r="L97" s="58"/>
    </row>
    <row r="98" spans="8:12">
      <c r="H98" s="58"/>
      <c r="I98" s="58"/>
      <c r="J98" s="59"/>
      <c r="K98" s="58"/>
      <c r="L98" s="58"/>
    </row>
    <row r="99" spans="8:12">
      <c r="H99" s="58"/>
      <c r="I99" s="58"/>
      <c r="J99" s="59"/>
      <c r="K99" s="58"/>
      <c r="L99" s="58"/>
    </row>
    <row r="100" spans="8:12">
      <c r="H100" s="58"/>
      <c r="I100" s="58"/>
      <c r="J100" s="59"/>
      <c r="K100" s="58"/>
      <c r="L100" s="58"/>
    </row>
    <row r="101" spans="8:12">
      <c r="H101" s="58"/>
      <c r="I101" s="58"/>
      <c r="J101" s="59"/>
      <c r="K101" s="58"/>
      <c r="L101" s="58"/>
    </row>
    <row r="102" spans="8:12">
      <c r="H102" s="58"/>
      <c r="I102" s="58"/>
      <c r="J102" s="59"/>
      <c r="K102" s="58"/>
      <c r="L102" s="58"/>
    </row>
    <row r="103" spans="8:12">
      <c r="H103" s="58"/>
      <c r="I103" s="58"/>
      <c r="J103" s="59"/>
      <c r="K103" s="58"/>
      <c r="L103" s="58"/>
    </row>
    <row r="104" spans="8:12">
      <c r="H104" s="58"/>
      <c r="I104" s="58"/>
      <c r="J104" s="59"/>
      <c r="K104" s="58"/>
      <c r="L104" s="58"/>
    </row>
    <row r="105" spans="8:12">
      <c r="H105" s="58"/>
      <c r="I105" s="58"/>
      <c r="J105" s="59"/>
      <c r="K105" s="58"/>
      <c r="L105" s="58"/>
    </row>
    <row r="106" spans="8:12">
      <c r="H106" s="58"/>
      <c r="I106" s="58"/>
      <c r="J106" s="59"/>
      <c r="K106" s="58"/>
      <c r="L106" s="58"/>
    </row>
    <row r="107" spans="8:12">
      <c r="H107" s="58"/>
      <c r="I107" s="58"/>
      <c r="J107" s="59"/>
      <c r="K107" s="58"/>
      <c r="L107" s="58"/>
    </row>
  </sheetData>
  <mergeCells count="5">
    <mergeCell ref="A1:L1"/>
    <mergeCell ref="A2:L2"/>
    <mergeCell ref="H3:I3"/>
    <mergeCell ref="K3:L3"/>
    <mergeCell ref="A26:L26"/>
  </mergeCells>
  <phoneticPr fontId="3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0224-B82B-4229-A8B1-4A3D9D5C34BB}">
  <dimension ref="B1:BM99"/>
  <sheetViews>
    <sheetView tabSelected="1" workbookViewId="0">
      <pane xSplit="2" ySplit="5" topLeftCell="C87" activePane="bottomRight" state="frozen"/>
      <selection activeCell="BC40" sqref="BC40"/>
      <selection pane="topRight" activeCell="BC40" sqref="BC40"/>
      <selection pane="bottomLeft" activeCell="BC40" sqref="BC40"/>
      <selection pane="bottomRight" activeCell="B100" sqref="B100"/>
    </sheetView>
  </sheetViews>
  <sheetFormatPr defaultColWidth="8.140625" defaultRowHeight="12.75"/>
  <cols>
    <col min="1" max="1" width="2.140625" style="95" customWidth="1"/>
    <col min="2" max="2" width="25.42578125" style="95" bestFit="1" customWidth="1"/>
    <col min="3" max="3" width="41.42578125" style="95" bestFit="1" customWidth="1"/>
    <col min="4" max="4" width="20.7109375" style="95" bestFit="1" customWidth="1"/>
    <col min="5" max="15" width="10.42578125" style="95" customWidth="1"/>
    <col min="16" max="16" width="17.42578125" style="95" bestFit="1" customWidth="1"/>
    <col min="17" max="42" width="10.42578125" style="95" customWidth="1"/>
    <col min="43" max="43" width="24.42578125" style="95" bestFit="1" customWidth="1"/>
    <col min="44" max="44" width="28.140625" style="95" bestFit="1" customWidth="1"/>
    <col min="45" max="45" width="18.42578125" style="95" bestFit="1" customWidth="1"/>
    <col min="46" max="49" width="10.42578125" style="95" customWidth="1"/>
    <col min="50" max="50" width="18.42578125" style="95" bestFit="1" customWidth="1"/>
    <col min="51" max="58" width="10.42578125" style="95" customWidth="1"/>
    <col min="59" max="59" width="11.5703125" style="95" bestFit="1" customWidth="1"/>
    <col min="60" max="61" width="10.42578125" style="95" customWidth="1"/>
    <col min="62" max="62" width="22" style="95" bestFit="1" customWidth="1"/>
    <col min="63" max="63" width="16.5703125" style="95" bestFit="1" customWidth="1"/>
    <col min="64" max="64" width="1.42578125" style="95" customWidth="1"/>
    <col min="65" max="65" width="9" style="95" bestFit="1" customWidth="1"/>
    <col min="66" max="66" width="14.42578125" style="95" bestFit="1" customWidth="1"/>
    <col min="67" max="16384" width="8.140625" style="95"/>
  </cols>
  <sheetData>
    <row r="1" spans="2:65" ht="18" customHeight="1" thickBot="1">
      <c r="B1" s="95">
        <f>39680000*1000</f>
        <v>39680000000</v>
      </c>
      <c r="D1" s="470" t="s">
        <v>426</v>
      </c>
      <c r="E1" s="470"/>
      <c r="F1" s="470"/>
      <c r="G1" s="470"/>
      <c r="H1" s="470"/>
      <c r="I1" s="470"/>
      <c r="J1" s="470"/>
      <c r="K1" s="470"/>
      <c r="L1" s="470"/>
      <c r="M1" s="470"/>
      <c r="N1" s="470"/>
      <c r="O1" s="470"/>
      <c r="P1" s="470"/>
      <c r="Q1" s="471" t="s">
        <v>427</v>
      </c>
      <c r="R1" s="471"/>
      <c r="S1" s="142" t="s">
        <v>431</v>
      </c>
      <c r="T1" s="472" t="s">
        <v>433</v>
      </c>
      <c r="U1" s="472"/>
      <c r="V1" s="472"/>
      <c r="W1" s="471" t="s">
        <v>437</v>
      </c>
      <c r="X1" s="471"/>
      <c r="Y1" s="471"/>
      <c r="Z1" s="470" t="s">
        <v>434</v>
      </c>
      <c r="AA1" s="470"/>
      <c r="AB1" s="470"/>
      <c r="AC1" s="470"/>
      <c r="AD1" s="470"/>
      <c r="AE1" s="470"/>
      <c r="AF1" s="471" t="s">
        <v>436</v>
      </c>
      <c r="AG1" s="471"/>
      <c r="AH1" s="471"/>
      <c r="AI1" s="470" t="s">
        <v>430</v>
      </c>
      <c r="AJ1" s="470"/>
      <c r="AK1" s="470"/>
      <c r="AL1" s="470"/>
      <c r="AM1" s="470"/>
      <c r="AN1" s="470"/>
      <c r="AO1" s="470"/>
      <c r="AP1" s="471" t="s">
        <v>428</v>
      </c>
      <c r="AQ1" s="471"/>
      <c r="AR1" s="471"/>
      <c r="AS1" s="471"/>
      <c r="AT1" s="471"/>
      <c r="AU1" s="471"/>
      <c r="AV1" s="471"/>
      <c r="AW1" s="471"/>
      <c r="AX1" s="471"/>
      <c r="AY1" s="470" t="s">
        <v>440</v>
      </c>
      <c r="AZ1" s="470"/>
      <c r="BA1" s="470"/>
      <c r="BB1" s="470"/>
      <c r="BC1" s="470"/>
      <c r="BD1" s="470"/>
      <c r="BE1" s="470"/>
      <c r="BF1" s="470"/>
      <c r="BG1" s="470"/>
      <c r="BH1" s="216" t="s">
        <v>44</v>
      </c>
      <c r="BI1" s="143" t="s">
        <v>435</v>
      </c>
    </row>
    <row r="2" spans="2:65" ht="9.75" customHeight="1" thickBot="1">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c r="BG2" s="135"/>
      <c r="BH2" s="135"/>
      <c r="BI2" s="135"/>
      <c r="BJ2" s="135"/>
      <c r="BK2" s="135"/>
    </row>
    <row r="3" spans="2:65">
      <c r="B3" s="96" t="s">
        <v>135</v>
      </c>
      <c r="D3" s="97" t="s">
        <v>136</v>
      </c>
      <c r="E3" s="97" t="s">
        <v>137</v>
      </c>
      <c r="F3" s="97" t="s">
        <v>132</v>
      </c>
      <c r="G3" s="97" t="s">
        <v>138</v>
      </c>
      <c r="H3" s="97" t="s">
        <v>139</v>
      </c>
      <c r="I3" s="97" t="s">
        <v>140</v>
      </c>
      <c r="J3" s="97" t="s">
        <v>141</v>
      </c>
      <c r="K3" s="97" t="s">
        <v>142</v>
      </c>
      <c r="L3" s="97" t="s">
        <v>143</v>
      </c>
      <c r="M3" s="97" t="s">
        <v>144</v>
      </c>
      <c r="N3" s="97" t="s">
        <v>145</v>
      </c>
      <c r="O3" s="97" t="s">
        <v>146</v>
      </c>
      <c r="P3" s="97" t="s">
        <v>147</v>
      </c>
      <c r="Q3" s="97" t="s">
        <v>148</v>
      </c>
      <c r="R3" s="97" t="s">
        <v>85</v>
      </c>
      <c r="S3" s="97" t="s">
        <v>149</v>
      </c>
      <c r="T3" s="97" t="s">
        <v>150</v>
      </c>
      <c r="U3" s="97" t="s">
        <v>151</v>
      </c>
      <c r="V3" s="97" t="s">
        <v>152</v>
      </c>
      <c r="W3" s="97" t="s">
        <v>153</v>
      </c>
      <c r="X3" s="97" t="s">
        <v>154</v>
      </c>
      <c r="Y3" s="97" t="s">
        <v>155</v>
      </c>
      <c r="Z3" s="97" t="s">
        <v>58</v>
      </c>
      <c r="AA3" s="97" t="s">
        <v>156</v>
      </c>
      <c r="AB3" s="97" t="s">
        <v>157</v>
      </c>
      <c r="AC3" s="97" t="s">
        <v>158</v>
      </c>
      <c r="AD3" s="97" t="s">
        <v>159</v>
      </c>
      <c r="AE3" s="97" t="s">
        <v>59</v>
      </c>
      <c r="AF3" s="97" t="s">
        <v>160</v>
      </c>
      <c r="AG3" s="97" t="s">
        <v>161</v>
      </c>
      <c r="AH3" s="97" t="s">
        <v>162</v>
      </c>
      <c r="AI3" s="97" t="s">
        <v>163</v>
      </c>
      <c r="AJ3" s="97" t="s">
        <v>164</v>
      </c>
      <c r="AK3" s="97" t="s">
        <v>165</v>
      </c>
      <c r="AL3" s="97" t="s">
        <v>166</v>
      </c>
      <c r="AM3" s="97" t="s">
        <v>167</v>
      </c>
      <c r="AN3" s="97" t="s">
        <v>168</v>
      </c>
      <c r="AO3" s="97" t="s">
        <v>169</v>
      </c>
      <c r="AP3" s="97" t="s">
        <v>170</v>
      </c>
      <c r="AQ3" s="97" t="s">
        <v>171</v>
      </c>
      <c r="AR3" s="97" t="s">
        <v>172</v>
      </c>
      <c r="AS3" s="97" t="s">
        <v>173</v>
      </c>
      <c r="AT3" s="97" t="s">
        <v>174</v>
      </c>
      <c r="AU3" s="97" t="s">
        <v>175</v>
      </c>
      <c r="AV3" s="97" t="s">
        <v>176</v>
      </c>
      <c r="AW3" s="97" t="s">
        <v>177</v>
      </c>
      <c r="AX3" s="97" t="s">
        <v>178</v>
      </c>
      <c r="AY3" s="97" t="s">
        <v>179</v>
      </c>
      <c r="AZ3" s="97" t="s">
        <v>180</v>
      </c>
      <c r="BA3" s="97" t="s">
        <v>181</v>
      </c>
      <c r="BB3" s="97" t="s">
        <v>182</v>
      </c>
      <c r="BC3" s="97" t="s">
        <v>183</v>
      </c>
      <c r="BD3" s="97" t="s">
        <v>184</v>
      </c>
      <c r="BE3" s="97" t="s">
        <v>185</v>
      </c>
      <c r="BF3" s="97" t="s">
        <v>186</v>
      </c>
      <c r="BG3" s="97" t="s">
        <v>187</v>
      </c>
      <c r="BH3" s="97" t="s">
        <v>38</v>
      </c>
      <c r="BI3" s="97" t="s">
        <v>188</v>
      </c>
      <c r="BJ3" s="97" t="s">
        <v>189</v>
      </c>
      <c r="BK3" s="97" t="s">
        <v>190</v>
      </c>
      <c r="BL3" s="94"/>
      <c r="BM3" s="94"/>
    </row>
    <row r="4" spans="2:65" s="412" customFormat="1" ht="51">
      <c r="B4" s="411">
        <v>2019</v>
      </c>
      <c r="C4" s="448">
        <f>SUM(F27:F28,G28)*-1+SUM(E61)</f>
        <v>950747600640000.13</v>
      </c>
      <c r="D4" s="413" t="s">
        <v>191</v>
      </c>
      <c r="E4" s="413" t="s">
        <v>192</v>
      </c>
      <c r="F4" s="413" t="s">
        <v>193</v>
      </c>
      <c r="G4" s="413" t="s">
        <v>194</v>
      </c>
      <c r="H4" s="413" t="s">
        <v>195</v>
      </c>
      <c r="I4" s="413" t="s">
        <v>196</v>
      </c>
      <c r="J4" s="413" t="s">
        <v>197</v>
      </c>
      <c r="K4" s="413" t="s">
        <v>198</v>
      </c>
      <c r="L4" s="413" t="s">
        <v>199</v>
      </c>
      <c r="M4" s="413" t="s">
        <v>200</v>
      </c>
      <c r="N4" s="413" t="s">
        <v>201</v>
      </c>
      <c r="O4" s="413" t="s">
        <v>202</v>
      </c>
      <c r="P4" s="413" t="s">
        <v>203</v>
      </c>
      <c r="Q4" s="413" t="s">
        <v>204</v>
      </c>
      <c r="R4" s="413" t="s">
        <v>205</v>
      </c>
      <c r="S4" s="413" t="s">
        <v>206</v>
      </c>
      <c r="T4" s="413" t="s">
        <v>207</v>
      </c>
      <c r="U4" s="413" t="s">
        <v>208</v>
      </c>
      <c r="V4" s="413" t="s">
        <v>209</v>
      </c>
      <c r="W4" s="413" t="s">
        <v>210</v>
      </c>
      <c r="X4" s="413" t="s">
        <v>211</v>
      </c>
      <c r="Y4" s="413" t="s">
        <v>212</v>
      </c>
      <c r="Z4" s="413" t="s">
        <v>213</v>
      </c>
      <c r="AA4" s="413" t="s">
        <v>214</v>
      </c>
      <c r="AB4" s="413" t="s">
        <v>215</v>
      </c>
      <c r="AC4" s="413" t="s">
        <v>216</v>
      </c>
      <c r="AD4" s="413" t="s">
        <v>217</v>
      </c>
      <c r="AE4" s="413" t="s">
        <v>218</v>
      </c>
      <c r="AF4" s="413" t="s">
        <v>160</v>
      </c>
      <c r="AG4" s="413" t="s">
        <v>161</v>
      </c>
      <c r="AH4" s="413" t="s">
        <v>162</v>
      </c>
      <c r="AI4" s="413" t="s">
        <v>219</v>
      </c>
      <c r="AJ4" s="413" t="s">
        <v>220</v>
      </c>
      <c r="AK4" s="413" t="s">
        <v>221</v>
      </c>
      <c r="AL4" s="413" t="s">
        <v>222</v>
      </c>
      <c r="AM4" s="413" t="s">
        <v>223</v>
      </c>
      <c r="AN4" s="413" t="s">
        <v>224</v>
      </c>
      <c r="AO4" s="413" t="s">
        <v>225</v>
      </c>
      <c r="AP4" s="413" t="s">
        <v>226</v>
      </c>
      <c r="AQ4" s="413" t="s">
        <v>227</v>
      </c>
      <c r="AR4" s="413" t="s">
        <v>228</v>
      </c>
      <c r="AS4" s="413" t="s">
        <v>229</v>
      </c>
      <c r="AT4" s="413" t="s">
        <v>230</v>
      </c>
      <c r="AU4" s="413" t="s">
        <v>231</v>
      </c>
      <c r="AV4" s="413" t="s">
        <v>232</v>
      </c>
      <c r="AW4" s="413" t="s">
        <v>233</v>
      </c>
      <c r="AX4" s="413" t="s">
        <v>234</v>
      </c>
      <c r="AY4" s="413" t="s">
        <v>235</v>
      </c>
      <c r="AZ4" s="413" t="s">
        <v>236</v>
      </c>
      <c r="BA4" s="413" t="s">
        <v>237</v>
      </c>
      <c r="BB4" s="413" t="s">
        <v>238</v>
      </c>
      <c r="BC4" s="413" t="s">
        <v>239</v>
      </c>
      <c r="BD4" s="413" t="s">
        <v>240</v>
      </c>
      <c r="BE4" s="413" t="s">
        <v>241</v>
      </c>
      <c r="BF4" s="413" t="s">
        <v>242</v>
      </c>
      <c r="BG4" s="413" t="s">
        <v>243</v>
      </c>
      <c r="BH4" s="413" t="s">
        <v>244</v>
      </c>
      <c r="BI4" s="413" t="s">
        <v>245</v>
      </c>
      <c r="BJ4" s="413" t="s">
        <v>246</v>
      </c>
      <c r="BK4" s="413" t="s">
        <v>247</v>
      </c>
      <c r="BL4" s="414"/>
      <c r="BM4" s="414"/>
    </row>
    <row r="5" spans="2:65" ht="13.5" thickBot="1">
      <c r="B5" s="98" t="s">
        <v>411</v>
      </c>
      <c r="C5" s="93"/>
      <c r="D5" s="99"/>
      <c r="E5" s="99"/>
      <c r="F5" s="99"/>
      <c r="G5" s="99"/>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4"/>
      <c r="BM5" s="94"/>
    </row>
    <row r="6" spans="2:65">
      <c r="B6" s="100" t="s">
        <v>248</v>
      </c>
      <c r="C6" s="101" t="s">
        <v>249</v>
      </c>
      <c r="D6" s="428">
        <f>'2019 KESIS Energy Balance'!D6*'2019 KESIS Energy Balance (2)'!$B$1</f>
        <v>20345205760000</v>
      </c>
      <c r="E6" s="428">
        <f>'2019 KESIS Energy Balance'!E6*'2019 KESIS Energy Balance (2)'!$B$1</f>
        <v>0</v>
      </c>
      <c r="F6" s="428">
        <f>'2019 KESIS Energy Balance'!F6*'2019 KESIS Energy Balance (2)'!$B$1</f>
        <v>0</v>
      </c>
      <c r="G6" s="428">
        <f>'2019 KESIS Energy Balance'!G6*'2019 KESIS Energy Balance (2)'!$B$1</f>
        <v>0</v>
      </c>
      <c r="H6" s="428">
        <f>'2019 KESIS Energy Balance'!H6*'2019 KESIS Energy Balance (2)'!$B$1</f>
        <v>0</v>
      </c>
      <c r="I6" s="428">
        <f>'2019 KESIS Energy Balance'!I6*'2019 KESIS Energy Balance (2)'!$B$1</f>
        <v>0</v>
      </c>
      <c r="J6" s="428">
        <f>'2019 KESIS Energy Balance'!J6*'2019 KESIS Energy Balance (2)'!$B$1</f>
        <v>0</v>
      </c>
      <c r="K6" s="428">
        <f>'2019 KESIS Energy Balance'!K6*'2019 KESIS Energy Balance (2)'!$B$1</f>
        <v>0</v>
      </c>
      <c r="L6" s="428">
        <f>'2019 KESIS Energy Balance'!L6*'2019 KESIS Energy Balance (2)'!$B$1</f>
        <v>0</v>
      </c>
      <c r="M6" s="428">
        <f>'2019 KESIS Energy Balance'!M6*'2019 KESIS Energy Balance (2)'!$B$1</f>
        <v>0</v>
      </c>
      <c r="N6" s="428">
        <f>'2019 KESIS Energy Balance'!N6*'2019 KESIS Energy Balance (2)'!$B$1</f>
        <v>0</v>
      </c>
      <c r="O6" s="428">
        <f>'2019 KESIS Energy Balance'!O6*'2019 KESIS Energy Balance (2)'!$B$1</f>
        <v>0</v>
      </c>
      <c r="P6" s="428">
        <f>'2019 KESIS Energy Balance'!P6*'2019 KESIS Energy Balance (2)'!$B$1</f>
        <v>0</v>
      </c>
      <c r="Q6" s="428">
        <f>'2019 KESIS Energy Balance'!Q6*'2019 KESIS Energy Balance (2)'!$B$1</f>
        <v>10278270720000</v>
      </c>
      <c r="R6" s="428">
        <f>'2019 KESIS Energy Balance'!R6*'2019 KESIS Energy Balance (2)'!$B$1</f>
        <v>0</v>
      </c>
      <c r="S6" s="428">
        <f>'2019 KESIS Energy Balance'!S6*'2019 KESIS Energy Balance (2)'!$B$1</f>
        <v>901767680000</v>
      </c>
      <c r="T6" s="428">
        <f>'2019 KESIS Energy Balance'!T6*'2019 KESIS Energy Balance (2)'!$B$1</f>
        <v>0</v>
      </c>
      <c r="U6" s="428">
        <f>'2019 KESIS Energy Balance'!U6*'2019 KESIS Energy Balance (2)'!$B$1</f>
        <v>0</v>
      </c>
      <c r="V6" s="428">
        <f>'2019 KESIS Energy Balance'!V6*'2019 KESIS Energy Balance (2)'!$B$1</f>
        <v>0</v>
      </c>
      <c r="W6" s="428">
        <f>'2019 KESIS Energy Balance'!W6*'2019 KESIS Energy Balance (2)'!$B$1</f>
        <v>0</v>
      </c>
      <c r="X6" s="428">
        <f>'2019 KESIS Energy Balance'!X6*'2019 KESIS Energy Balance (2)'!$B$1</f>
        <v>0</v>
      </c>
      <c r="Y6" s="428">
        <f>'2019 KESIS Energy Balance'!Y6*'2019 KESIS Energy Balance (2)'!$B$1</f>
        <v>0</v>
      </c>
      <c r="Z6" s="428">
        <f>'2019 KESIS Energy Balance'!Z6*'2019 KESIS Energy Balance (2)'!$B$1</f>
        <v>0</v>
      </c>
      <c r="AA6" s="428">
        <f>'2019 KESIS Energy Balance'!AA6*'2019 KESIS Energy Balance (2)'!$B$1</f>
        <v>0</v>
      </c>
      <c r="AB6" s="428">
        <f>'2019 KESIS Energy Balance'!AB6*'2019 KESIS Energy Balance (2)'!$B$1</f>
        <v>0</v>
      </c>
      <c r="AC6" s="428">
        <f>'2019 KESIS Energy Balance'!AC6*'2019 KESIS Energy Balance (2)'!$B$1</f>
        <v>0</v>
      </c>
      <c r="AD6" s="428">
        <f>'2019 KESIS Energy Balance'!AD6*'2019 KESIS Energy Balance (2)'!$B$1</f>
        <v>0</v>
      </c>
      <c r="AE6" s="428">
        <f>'2019 KESIS Energy Balance'!AE6*'2019 KESIS Energy Balance (2)'!$B$1</f>
        <v>0</v>
      </c>
      <c r="AF6" s="428">
        <f>'2019 KESIS Energy Balance'!AF6*'2019 KESIS Energy Balance (2)'!$B$1</f>
        <v>0</v>
      </c>
      <c r="AG6" s="428">
        <f>'2019 KESIS Energy Balance'!AG6*'2019 KESIS Energy Balance (2)'!$B$1</f>
        <v>0</v>
      </c>
      <c r="AH6" s="428">
        <f>'2019 KESIS Energy Balance'!AH6*'2019 KESIS Energy Balance (2)'!$B$1</f>
        <v>0</v>
      </c>
      <c r="AI6" s="428">
        <f>'2019 KESIS Energy Balance'!AI6*'2019 KESIS Energy Balance (2)'!$B$1</f>
        <v>0</v>
      </c>
      <c r="AJ6" s="428">
        <f>'2019 KESIS Energy Balance'!AJ6*'2019 KESIS Energy Balance (2)'!$B$1</f>
        <v>0</v>
      </c>
      <c r="AK6" s="428">
        <f>'2019 KESIS Energy Balance'!AK6*'2019 KESIS Energy Balance (2)'!$B$1</f>
        <v>0</v>
      </c>
      <c r="AL6" s="428">
        <f>'2019 KESIS Energy Balance'!AL6*'2019 KESIS Energy Balance (2)'!$B$1</f>
        <v>0</v>
      </c>
      <c r="AM6" s="428">
        <f>'2019 KESIS Energy Balance'!AM6*'2019 KESIS Energy Balance (2)'!$B$1</f>
        <v>0</v>
      </c>
      <c r="AN6" s="428">
        <f>'2019 KESIS Energy Balance'!AN6*'2019 KESIS Energy Balance (2)'!$B$1</f>
        <v>0</v>
      </c>
      <c r="AO6" s="428">
        <f>'2019 KESIS Energy Balance'!AO6*'2019 KESIS Energy Balance (2)'!$B$1</f>
        <v>0</v>
      </c>
      <c r="AP6" s="428">
        <f>'2019 KESIS Energy Balance'!AP6*'2019 KESIS Energy Balance (2)'!$B$1</f>
        <v>71697871360000</v>
      </c>
      <c r="AQ6" s="428">
        <f>'2019 KESIS Energy Balance'!AQ6*'2019 KESIS Energy Balance (2)'!$B$1</f>
        <v>38651375360000</v>
      </c>
      <c r="AR6" s="428">
        <f>'2019 KESIS Energy Balance'!AR6*'2019 KESIS Energy Balance (2)'!$B$1</f>
        <v>26582981120000</v>
      </c>
      <c r="AS6" s="428">
        <f>'2019 KESIS Energy Balance'!AS6*'2019 KESIS Energy Balance (2)'!$B$1</f>
        <v>111279861759999.98</v>
      </c>
      <c r="AT6" s="428">
        <f>'2019 KESIS Energy Balance'!AT6*'2019 KESIS Energy Balance (2)'!$B$1</f>
        <v>3820430080000</v>
      </c>
      <c r="AU6" s="428">
        <f>'2019 KESIS Energy Balance'!AU6*'2019 KESIS Energy Balance (2)'!$B$1</f>
        <v>2996554240000</v>
      </c>
      <c r="AV6" s="428">
        <f>'2019 KESIS Energy Balance'!AV6*'2019 KESIS Energy Balance (2)'!$B$1</f>
        <v>0</v>
      </c>
      <c r="AW6" s="428">
        <f>'2019 KESIS Energy Balance'!AW6*'2019 KESIS Energy Balance (2)'!$B$1</f>
        <v>27292776960000</v>
      </c>
      <c r="AX6" s="428">
        <f>'2019 KESIS Energy Balance'!AX6*'2019 KESIS Energy Balance (2)'!$B$1</f>
        <v>19398639360000</v>
      </c>
      <c r="AY6" s="428">
        <f>'2019 KESIS Energy Balance'!AY6*'2019 KESIS Energy Balance (2)'!$B$1</f>
        <v>0</v>
      </c>
      <c r="AZ6" s="428">
        <f>'2019 KESIS Energy Balance'!AZ6*'2019 KESIS Energy Balance (2)'!$B$1</f>
        <v>1233205196800000</v>
      </c>
      <c r="BA6" s="428">
        <f>'2019 KESIS Energy Balance'!BA6*'2019 KESIS Energy Balance (2)'!$B$1</f>
        <v>23589720320000</v>
      </c>
      <c r="BB6" s="428">
        <f>'2019 KESIS Energy Balance'!BB6*'2019 KESIS Energy Balance (2)'!$B$1</f>
        <v>8916968960000</v>
      </c>
      <c r="BC6" s="428">
        <f>'2019 KESIS Energy Balance'!BC6*'2019 KESIS Energy Balance (2)'!$B$1</f>
        <v>109840271360000</v>
      </c>
      <c r="BD6" s="428">
        <f>'2019 KESIS Energy Balance'!BD6*'2019 KESIS Energy Balance (2)'!$B$1</f>
        <v>1067868160000</v>
      </c>
      <c r="BE6" s="428">
        <f>'2019 KESIS Energy Balance'!BE6*'2019 KESIS Energy Balance (2)'!$B$1</f>
        <v>4008870400000</v>
      </c>
      <c r="BF6" s="428">
        <f>'2019 KESIS Energy Balance'!BF6*'2019 KESIS Energy Balance (2)'!$B$1</f>
        <v>22643828479999.996</v>
      </c>
      <c r="BG6" s="428">
        <f>'2019 KESIS Energy Balance'!BG6*'2019 KESIS Energy Balance (2)'!$B$1</f>
        <v>0</v>
      </c>
      <c r="BH6" s="428">
        <f>'2019 KESIS Energy Balance'!BH6*'2019 KESIS Energy Balance (2)'!$B$1</f>
        <v>0</v>
      </c>
      <c r="BI6" s="428">
        <f>'2019 KESIS Energy Balance'!BI6*'2019 KESIS Energy Balance (2)'!$B$1</f>
        <v>2630982400000.0005</v>
      </c>
      <c r="BJ6" s="428">
        <f>'2019 KESIS Energy Balance'!BJ6*'2019 KESIS Energy Balance (2)'!$B$1</f>
        <v>1739149441280000</v>
      </c>
      <c r="BK6" s="428">
        <f>'2019 KESIS Energy Balance'!BK6*'2019 KESIS Energy Balance (2)'!$B$1</f>
        <v>471788057600000</v>
      </c>
      <c r="BL6" s="104"/>
      <c r="BM6" s="104"/>
    </row>
    <row r="7" spans="2:65">
      <c r="B7" s="100" t="s">
        <v>250</v>
      </c>
      <c r="C7" s="101" t="s">
        <v>133</v>
      </c>
      <c r="D7" s="428">
        <f>'2019 KESIS Energy Balance'!D7*'2019 KESIS Energy Balance (2)'!$B$1</f>
        <v>0</v>
      </c>
      <c r="E7" s="428">
        <f>'2019 KESIS Energy Balance'!E7*'2019 KESIS Energy Balance (2)'!$B$1</f>
        <v>137702456320000</v>
      </c>
      <c r="F7" s="428">
        <f>'2019 KESIS Energy Balance'!F7*'2019 KESIS Energy Balance (2)'!$B$1</f>
        <v>625664637440000</v>
      </c>
      <c r="G7" s="428">
        <f>'2019 KESIS Energy Balance'!G7*'2019 KESIS Energy Balance (2)'!$B$1</f>
        <v>2585015976960000</v>
      </c>
      <c r="H7" s="428">
        <f>'2019 KESIS Energy Balance'!H7*'2019 KESIS Energy Balance (2)'!$B$1</f>
        <v>37918684160000</v>
      </c>
      <c r="I7" s="428">
        <f>'2019 KESIS Energy Balance'!I7*'2019 KESIS Energy Balance (2)'!$B$1</f>
        <v>1269760000</v>
      </c>
      <c r="J7" s="428">
        <f>'2019 KESIS Energy Balance'!J7*'2019 KESIS Energy Balance (2)'!$B$1</f>
        <v>611349760000</v>
      </c>
      <c r="K7" s="428">
        <f>'2019 KESIS Energy Balance'!K7*'2019 KESIS Energy Balance (2)'!$B$1</f>
        <v>139633920000</v>
      </c>
      <c r="L7" s="428">
        <f>'2019 KESIS Energy Balance'!L7*'2019 KESIS Energy Balance (2)'!$B$1</f>
        <v>8463505920000</v>
      </c>
      <c r="M7" s="428">
        <f>'2019 KESIS Energy Balance'!M7*'2019 KESIS Energy Balance (2)'!$B$1</f>
        <v>0</v>
      </c>
      <c r="N7" s="428">
        <f>'2019 KESIS Energy Balance'!N7*'2019 KESIS Energy Balance (2)'!$B$1</f>
        <v>0</v>
      </c>
      <c r="O7" s="428">
        <f>'2019 KESIS Energy Balance'!O7*'2019 KESIS Energy Balance (2)'!$B$1</f>
        <v>0</v>
      </c>
      <c r="P7" s="428">
        <f>'2019 KESIS Energy Balance'!P7*'2019 KESIS Energy Balance (2)'!$B$1</f>
        <v>0</v>
      </c>
      <c r="Q7" s="428">
        <f>'2019 KESIS Energy Balance'!Q7*'2019 KESIS Energy Balance (2)'!$B$1</f>
        <v>2111662146560000</v>
      </c>
      <c r="R7" s="428">
        <f>'2019 KESIS Energy Balance'!R7*'2019 KESIS Energy Balance (2)'!$B$1</f>
        <v>0</v>
      </c>
      <c r="S7" s="428">
        <f>'2019 KESIS Energy Balance'!S7*'2019 KESIS Energy Balance (2)'!$B$1</f>
        <v>6237920469760000</v>
      </c>
      <c r="T7" s="428">
        <f>'2019 KESIS Energy Balance'!T7*'2019 KESIS Energy Balance (2)'!$B$1</f>
        <v>27278769920000.004</v>
      </c>
      <c r="U7" s="428">
        <f>'2019 KESIS Energy Balance'!U7*'2019 KESIS Energy Balance (2)'!$B$1</f>
        <v>0</v>
      </c>
      <c r="V7" s="428">
        <f>'2019 KESIS Energy Balance'!V7*'2019 KESIS Energy Balance (2)'!$B$1</f>
        <v>2468929280000</v>
      </c>
      <c r="W7" s="428">
        <f>'2019 KESIS Energy Balance'!W7*'2019 KESIS Energy Balance (2)'!$B$1</f>
        <v>0</v>
      </c>
      <c r="X7" s="428">
        <f>'2019 KESIS Energy Balance'!X7*'2019 KESIS Energy Balance (2)'!$B$1</f>
        <v>287883320320000</v>
      </c>
      <c r="Y7" s="428">
        <f>'2019 KESIS Energy Balance'!Y7*'2019 KESIS Energy Balance (2)'!$B$1</f>
        <v>84029105920000</v>
      </c>
      <c r="Z7" s="428">
        <f>'2019 KESIS Energy Balance'!Z7*'2019 KESIS Energy Balance (2)'!$B$1</f>
        <v>642022400000</v>
      </c>
      <c r="AA7" s="428">
        <f>'2019 KESIS Energy Balance'!AA7*'2019 KESIS Energy Balance (2)'!$B$1</f>
        <v>18252800000</v>
      </c>
      <c r="AB7" s="428">
        <f>'2019 KESIS Energy Balance'!AB7*'2019 KESIS Energy Balance (2)'!$B$1</f>
        <v>0</v>
      </c>
      <c r="AC7" s="428">
        <f>'2019 KESIS Energy Balance'!AC7*'2019 KESIS Energy Balance (2)'!$B$1</f>
        <v>0</v>
      </c>
      <c r="AD7" s="428">
        <f>'2019 KESIS Energy Balance'!AD7*'2019 KESIS Energy Balance (2)'!$B$1</f>
        <v>195384320000</v>
      </c>
      <c r="AE7" s="428">
        <f>'2019 KESIS Energy Balance'!AE7*'2019 KESIS Energy Balance (2)'!$B$1</f>
        <v>783997440000</v>
      </c>
      <c r="AF7" s="428">
        <f>'2019 KESIS Energy Balance'!AF7*'2019 KESIS Energy Balance (2)'!$B$1</f>
        <v>0</v>
      </c>
      <c r="AG7" s="428">
        <f>'2019 KESIS Energy Balance'!AG7*'2019 KESIS Energy Balance (2)'!$B$1</f>
        <v>0</v>
      </c>
      <c r="AH7" s="428">
        <f>'2019 KESIS Energy Balance'!AH7*'2019 KESIS Energy Balance (2)'!$B$1</f>
        <v>198460750080000</v>
      </c>
      <c r="AI7" s="428">
        <f>'2019 KESIS Energy Balance'!AI7*'2019 KESIS Energy Balance (2)'!$B$1</f>
        <v>1099679338240000</v>
      </c>
      <c r="AJ7" s="428">
        <f>'2019 KESIS Energy Balance'!AJ7*'2019 KESIS Energy Balance (2)'!$B$1</f>
        <v>15118080000</v>
      </c>
      <c r="AK7" s="428">
        <f>'2019 KESIS Energy Balance'!AK7*'2019 KESIS Energy Balance (2)'!$B$1</f>
        <v>208280320000</v>
      </c>
      <c r="AL7" s="428">
        <f>'2019 KESIS Energy Balance'!AL7*'2019 KESIS Energy Balance (2)'!$B$1</f>
        <v>0</v>
      </c>
      <c r="AM7" s="428">
        <f>'2019 KESIS Energy Balance'!AM7*'2019 KESIS Energy Balance (2)'!$B$1</f>
        <v>0</v>
      </c>
      <c r="AN7" s="428">
        <f>'2019 KESIS Energy Balance'!AN7*'2019 KESIS Energy Balance (2)'!$B$1</f>
        <v>0</v>
      </c>
      <c r="AO7" s="428">
        <f>'2019 KESIS Energy Balance'!AO7*'2019 KESIS Energy Balance (2)'!$B$1</f>
        <v>246412800000</v>
      </c>
      <c r="AP7" s="428">
        <f>'2019 KESIS Energy Balance'!AP7*'2019 KESIS Energy Balance (2)'!$B$1</f>
        <v>0</v>
      </c>
      <c r="AQ7" s="428">
        <f>'2019 KESIS Energy Balance'!AQ7*'2019 KESIS Energy Balance (2)'!$B$1</f>
        <v>0</v>
      </c>
      <c r="AR7" s="428">
        <f>'2019 KESIS Energy Balance'!AR7*'2019 KESIS Energy Balance (2)'!$B$1</f>
        <v>0</v>
      </c>
      <c r="AS7" s="428">
        <f>'2019 KESIS Energy Balance'!AS7*'2019 KESIS Energy Balance (2)'!$B$1</f>
        <v>0</v>
      </c>
      <c r="AT7" s="428">
        <f>'2019 KESIS Energy Balance'!AT7*'2019 KESIS Energy Balance (2)'!$B$1</f>
        <v>0</v>
      </c>
      <c r="AU7" s="428">
        <f>'2019 KESIS Energy Balance'!AU7*'2019 KESIS Energy Balance (2)'!$B$1</f>
        <v>0</v>
      </c>
      <c r="AV7" s="428">
        <f>'2019 KESIS Energy Balance'!AV7*'2019 KESIS Energy Balance (2)'!$B$1</f>
        <v>0</v>
      </c>
      <c r="AW7" s="428">
        <f>'2019 KESIS Energy Balance'!AW7*'2019 KESIS Energy Balance (2)'!$B$1</f>
        <v>0</v>
      </c>
      <c r="AX7" s="428">
        <f>'2019 KESIS Energy Balance'!AX7*'2019 KESIS Energy Balance (2)'!$B$1</f>
        <v>0</v>
      </c>
      <c r="AY7" s="428">
        <f>'2019 KESIS Energy Balance'!AY7*'2019 KESIS Energy Balance (2)'!$B$1</f>
        <v>0</v>
      </c>
      <c r="AZ7" s="428">
        <f>'2019 KESIS Energy Balance'!AZ7*'2019 KESIS Energy Balance (2)'!$B$1</f>
        <v>0</v>
      </c>
      <c r="BA7" s="428">
        <f>'2019 KESIS Energy Balance'!BA7*'2019 KESIS Energy Balance (2)'!$B$1</f>
        <v>0</v>
      </c>
      <c r="BB7" s="428">
        <f>'2019 KESIS Energy Balance'!BB7*'2019 KESIS Energy Balance (2)'!$B$1</f>
        <v>0</v>
      </c>
      <c r="BC7" s="428">
        <f>'2019 KESIS Energy Balance'!BC7*'2019 KESIS Energy Balance (2)'!$B$1</f>
        <v>0</v>
      </c>
      <c r="BD7" s="428">
        <f>'2019 KESIS Energy Balance'!BD7*'2019 KESIS Energy Balance (2)'!$B$1</f>
        <v>0</v>
      </c>
      <c r="BE7" s="428">
        <f>'2019 KESIS Energy Balance'!BE7*'2019 KESIS Energy Balance (2)'!$B$1</f>
        <v>0</v>
      </c>
      <c r="BF7" s="428">
        <f>'2019 KESIS Energy Balance'!BF7*'2019 KESIS Energy Balance (2)'!$B$1</f>
        <v>0</v>
      </c>
      <c r="BG7" s="428">
        <f>'2019 KESIS Energy Balance'!BG7*'2019 KESIS Energy Balance (2)'!$B$1</f>
        <v>0</v>
      </c>
      <c r="BH7" s="428">
        <f>'2019 KESIS Energy Balance'!BH7*'2019 KESIS Energy Balance (2)'!$B$1</f>
        <v>0</v>
      </c>
      <c r="BI7" s="428">
        <f>'2019 KESIS Energy Balance'!BI7*'2019 KESIS Energy Balance (2)'!$B$1</f>
        <v>0</v>
      </c>
      <c r="BJ7" s="428">
        <f>'2019 KESIS Energy Balance'!BJ7*'2019 KESIS Energy Balance (2)'!$B$1</f>
        <v>1.3447009812480002E+16</v>
      </c>
      <c r="BK7" s="428">
        <f>'2019 KESIS Energy Balance'!BK7*'2019 KESIS Energy Balance (2)'!$B$1</f>
        <v>0</v>
      </c>
      <c r="BL7" s="104"/>
      <c r="BM7" s="104"/>
    </row>
    <row r="8" spans="2:65">
      <c r="B8" s="100" t="s">
        <v>251</v>
      </c>
      <c r="C8" s="105" t="s">
        <v>134</v>
      </c>
      <c r="D8" s="428">
        <f>'2019 KESIS Energy Balance'!D8*'2019 KESIS Energy Balance (2)'!$B$1</f>
        <v>0</v>
      </c>
      <c r="E8" s="428">
        <f>'2019 KESIS Energy Balance'!E8*'2019 KESIS Energy Balance (2)'!$B$1</f>
        <v>-8253440000</v>
      </c>
      <c r="F8" s="428">
        <f>'2019 KESIS Energy Balance'!F8*'2019 KESIS Energy Balance (2)'!$B$1</f>
        <v>0</v>
      </c>
      <c r="G8" s="428">
        <f>'2019 KESIS Energy Balance'!G8*'2019 KESIS Energy Balance (2)'!$B$1</f>
        <v>0</v>
      </c>
      <c r="H8" s="428">
        <f>'2019 KESIS Energy Balance'!H8*'2019 KESIS Energy Balance (2)'!$B$1</f>
        <v>-357120000</v>
      </c>
      <c r="I8" s="428">
        <f>'2019 KESIS Energy Balance'!I8*'2019 KESIS Energy Balance (2)'!$B$1</f>
        <v>0</v>
      </c>
      <c r="J8" s="428">
        <f>'2019 KESIS Energy Balance'!J8*'2019 KESIS Energy Balance (2)'!$B$1</f>
        <v>-317440000</v>
      </c>
      <c r="K8" s="428">
        <f>'2019 KESIS Energy Balance'!K8*'2019 KESIS Energy Balance (2)'!$B$1</f>
        <v>0</v>
      </c>
      <c r="L8" s="428">
        <f>'2019 KESIS Energy Balance'!L8*'2019 KESIS Energy Balance (2)'!$B$1</f>
        <v>-462668800000</v>
      </c>
      <c r="M8" s="428">
        <f>'2019 KESIS Energy Balance'!M8*'2019 KESIS Energy Balance (2)'!$B$1</f>
        <v>0</v>
      </c>
      <c r="N8" s="428">
        <f>'2019 KESIS Energy Balance'!N8*'2019 KESIS Energy Balance (2)'!$B$1</f>
        <v>0</v>
      </c>
      <c r="O8" s="428">
        <f>'2019 KESIS Energy Balance'!O8*'2019 KESIS Energy Balance (2)'!$B$1</f>
        <v>0</v>
      </c>
      <c r="P8" s="428">
        <f>'2019 KESIS Energy Balance'!P8*'2019 KESIS Energy Balance (2)'!$B$1</f>
        <v>0</v>
      </c>
      <c r="Q8" s="428">
        <f>'2019 KESIS Energy Balance'!Q8*'2019 KESIS Energy Balance (2)'!$B$1</f>
        <v>0</v>
      </c>
      <c r="R8" s="428">
        <f>'2019 KESIS Energy Balance'!R8*'2019 KESIS Energy Balance (2)'!$B$1</f>
        <v>0</v>
      </c>
      <c r="S8" s="428">
        <f>'2019 KESIS Energy Balance'!S8*'2019 KESIS Energy Balance (2)'!$B$1</f>
        <v>0</v>
      </c>
      <c r="T8" s="428">
        <f>'2019 KESIS Energy Balance'!T8*'2019 KESIS Energy Balance (2)'!$B$1</f>
        <v>-2562018559999.9995</v>
      </c>
      <c r="U8" s="428">
        <f>'2019 KESIS Energy Balance'!U8*'2019 KESIS Energy Balance (2)'!$B$1</f>
        <v>0</v>
      </c>
      <c r="V8" s="428">
        <f>'2019 KESIS Energy Balance'!V8*'2019 KESIS Energy Balance (2)'!$B$1</f>
        <v>-2917472000000</v>
      </c>
      <c r="W8" s="428">
        <f>'2019 KESIS Energy Balance'!W8*'2019 KESIS Energy Balance (2)'!$B$1</f>
        <v>0</v>
      </c>
      <c r="X8" s="428">
        <f>'2019 KESIS Energy Balance'!X8*'2019 KESIS Energy Balance (2)'!$B$1</f>
        <v>-19782106880000</v>
      </c>
      <c r="Y8" s="428">
        <f>'2019 KESIS Energy Balance'!Y8*'2019 KESIS Energy Balance (2)'!$B$1</f>
        <v>-2936161280000</v>
      </c>
      <c r="Z8" s="428">
        <f>'2019 KESIS Energy Balance'!Z8*'2019 KESIS Energy Balance (2)'!$B$1</f>
        <v>-432949233920000</v>
      </c>
      <c r="AA8" s="428">
        <f>'2019 KESIS Energy Balance'!AA8*'2019 KESIS Energy Balance (2)'!$B$1</f>
        <v>-1035370240000</v>
      </c>
      <c r="AB8" s="428">
        <f>'2019 KESIS Energy Balance'!AB8*'2019 KESIS Energy Balance (2)'!$B$1</f>
        <v>0</v>
      </c>
      <c r="AC8" s="428">
        <f>'2019 KESIS Energy Balance'!AC8*'2019 KESIS Energy Balance (2)'!$B$1</f>
        <v>-630770104320000</v>
      </c>
      <c r="AD8" s="428">
        <f>'2019 KESIS Energy Balance'!AD8*'2019 KESIS Energy Balance (2)'!$B$1</f>
        <v>-23079435520000</v>
      </c>
      <c r="AE8" s="428">
        <f>'2019 KESIS Energy Balance'!AE8*'2019 KESIS Energy Balance (2)'!$B$1</f>
        <v>-1112169332480000</v>
      </c>
      <c r="AF8" s="428">
        <f>'2019 KESIS Energy Balance'!AF8*'2019 KESIS Energy Balance (2)'!$B$1</f>
        <v>-1319439360000</v>
      </c>
      <c r="AG8" s="428">
        <f>'2019 KESIS Energy Balance'!AG8*'2019 KESIS Energy Balance (2)'!$B$1</f>
        <v>0</v>
      </c>
      <c r="AH8" s="428">
        <f>'2019 KESIS Energy Balance'!AH8*'2019 KESIS Energy Balance (2)'!$B$1</f>
        <v>-108392546560000</v>
      </c>
      <c r="AI8" s="428">
        <f>'2019 KESIS Energy Balance'!AI8*'2019 KESIS Energy Balance (2)'!$B$1</f>
        <v>-230465527040000</v>
      </c>
      <c r="AJ8" s="428">
        <f>'2019 KESIS Energy Balance'!AJ8*'2019 KESIS Energy Balance (2)'!$B$1</f>
        <v>-6224482560000</v>
      </c>
      <c r="AK8" s="428">
        <f>'2019 KESIS Energy Balance'!AK8*'2019 KESIS Energy Balance (2)'!$B$1</f>
        <v>-95882355200000</v>
      </c>
      <c r="AL8" s="428">
        <f>'2019 KESIS Energy Balance'!AL8*'2019 KESIS Energy Balance (2)'!$B$1</f>
        <v>-131921913600000</v>
      </c>
      <c r="AM8" s="428">
        <f>'2019 KESIS Energy Balance'!AM8*'2019 KESIS Energy Balance (2)'!$B$1</f>
        <v>0</v>
      </c>
      <c r="AN8" s="428">
        <f>'2019 KESIS Energy Balance'!AN8*'2019 KESIS Energy Balance (2)'!$B$1</f>
        <v>0</v>
      </c>
      <c r="AO8" s="428">
        <f>'2019 KESIS Energy Balance'!AO8*'2019 KESIS Energy Balance (2)'!$B$1</f>
        <v>-74933815040000</v>
      </c>
      <c r="AP8" s="428">
        <f>'2019 KESIS Energy Balance'!AP8*'2019 KESIS Energy Balance (2)'!$B$1</f>
        <v>0</v>
      </c>
      <c r="AQ8" s="428">
        <f>'2019 KESIS Energy Balance'!AQ8*'2019 KESIS Energy Balance (2)'!$B$1</f>
        <v>0</v>
      </c>
      <c r="AR8" s="428">
        <f>'2019 KESIS Energy Balance'!AR8*'2019 KESIS Energy Balance (2)'!$B$1</f>
        <v>0</v>
      </c>
      <c r="AS8" s="428">
        <f>'2019 KESIS Energy Balance'!AS8*'2019 KESIS Energy Balance (2)'!$B$1</f>
        <v>0</v>
      </c>
      <c r="AT8" s="428">
        <f>'2019 KESIS Energy Balance'!AT8*'2019 KESIS Energy Balance (2)'!$B$1</f>
        <v>0</v>
      </c>
      <c r="AU8" s="428">
        <f>'2019 KESIS Energy Balance'!AU8*'2019 KESIS Energy Balance (2)'!$B$1</f>
        <v>0</v>
      </c>
      <c r="AV8" s="428">
        <f>'2019 KESIS Energy Balance'!AV8*'2019 KESIS Energy Balance (2)'!$B$1</f>
        <v>0</v>
      </c>
      <c r="AW8" s="428">
        <f>'2019 KESIS Energy Balance'!AW8*'2019 KESIS Energy Balance (2)'!$B$1</f>
        <v>0</v>
      </c>
      <c r="AX8" s="428">
        <f>'2019 KESIS Energy Balance'!AX8*'2019 KESIS Energy Balance (2)'!$B$1</f>
        <v>0</v>
      </c>
      <c r="AY8" s="428">
        <f>'2019 KESIS Energy Balance'!AY8*'2019 KESIS Energy Balance (2)'!$B$1</f>
        <v>0</v>
      </c>
      <c r="AZ8" s="428">
        <f>'2019 KESIS Energy Balance'!AZ8*'2019 KESIS Energy Balance (2)'!$B$1</f>
        <v>0</v>
      </c>
      <c r="BA8" s="428">
        <f>'2019 KESIS Energy Balance'!BA8*'2019 KESIS Energy Balance (2)'!$B$1</f>
        <v>0</v>
      </c>
      <c r="BB8" s="428">
        <f>'2019 KESIS Energy Balance'!BB8*'2019 KESIS Energy Balance (2)'!$B$1</f>
        <v>0</v>
      </c>
      <c r="BC8" s="428">
        <f>'2019 KESIS Energy Balance'!BC8*'2019 KESIS Energy Balance (2)'!$B$1</f>
        <v>0</v>
      </c>
      <c r="BD8" s="428">
        <f>'2019 KESIS Energy Balance'!BD8*'2019 KESIS Energy Balance (2)'!$B$1</f>
        <v>0</v>
      </c>
      <c r="BE8" s="428">
        <f>'2019 KESIS Energy Balance'!BE8*'2019 KESIS Energy Balance (2)'!$B$1</f>
        <v>0</v>
      </c>
      <c r="BF8" s="428">
        <f>'2019 KESIS Energy Balance'!BF8*'2019 KESIS Energy Balance (2)'!$B$1</f>
        <v>0</v>
      </c>
      <c r="BG8" s="428">
        <f>'2019 KESIS Energy Balance'!BG8*'2019 KESIS Energy Balance (2)'!$B$1</f>
        <v>0</v>
      </c>
      <c r="BH8" s="428">
        <f>'2019 KESIS Energy Balance'!BH8*'2019 KESIS Energy Balance (2)'!$B$1</f>
        <v>0</v>
      </c>
      <c r="BI8" s="428">
        <f>'2019 KESIS Energy Balance'!BI8*'2019 KESIS Energy Balance (2)'!$B$1</f>
        <v>0</v>
      </c>
      <c r="BJ8" s="428">
        <f>'2019 KESIS Energy Balance'!BJ8*'2019 KESIS Energy Balance (2)'!$B$1</f>
        <v>-2877812911360000</v>
      </c>
      <c r="BK8" s="428">
        <f>'2019 KESIS Energy Balance'!BK8*'2019 KESIS Energy Balance (2)'!$B$1</f>
        <v>0</v>
      </c>
      <c r="BL8" s="104"/>
      <c r="BM8" s="104"/>
    </row>
    <row r="9" spans="2:65">
      <c r="B9" s="100" t="s">
        <v>252</v>
      </c>
      <c r="C9" s="106" t="s">
        <v>253</v>
      </c>
      <c r="D9" s="428">
        <f>'2019 KESIS Energy Balance'!D9*'2019 KESIS Energy Balance (2)'!$B$1</f>
        <v>0</v>
      </c>
      <c r="E9" s="428">
        <f>'2019 KESIS Energy Balance'!E9*'2019 KESIS Energy Balance (2)'!$B$1</f>
        <v>0</v>
      </c>
      <c r="F9" s="428">
        <f>'2019 KESIS Energy Balance'!F9*'2019 KESIS Energy Balance (2)'!$B$1</f>
        <v>0</v>
      </c>
      <c r="G9" s="428">
        <f>'2019 KESIS Energy Balance'!G9*'2019 KESIS Energy Balance (2)'!$B$1</f>
        <v>0</v>
      </c>
      <c r="H9" s="428">
        <f>'2019 KESIS Energy Balance'!H9*'2019 KESIS Energy Balance (2)'!$B$1</f>
        <v>0</v>
      </c>
      <c r="I9" s="428">
        <f>'2019 KESIS Energy Balance'!I9*'2019 KESIS Energy Balance (2)'!$B$1</f>
        <v>0</v>
      </c>
      <c r="J9" s="428">
        <f>'2019 KESIS Energy Balance'!J9*'2019 KESIS Energy Balance (2)'!$B$1</f>
        <v>0</v>
      </c>
      <c r="K9" s="428">
        <f>'2019 KESIS Energy Balance'!K9*'2019 KESIS Energy Balance (2)'!$B$1</f>
        <v>0</v>
      </c>
      <c r="L9" s="428">
        <f>'2019 KESIS Energy Balance'!L9*'2019 KESIS Energy Balance (2)'!$B$1</f>
        <v>0</v>
      </c>
      <c r="M9" s="428">
        <f>'2019 KESIS Energy Balance'!M9*'2019 KESIS Energy Balance (2)'!$B$1</f>
        <v>0</v>
      </c>
      <c r="N9" s="428">
        <f>'2019 KESIS Energy Balance'!N9*'2019 KESIS Energy Balance (2)'!$B$1</f>
        <v>0</v>
      </c>
      <c r="O9" s="428">
        <f>'2019 KESIS Energy Balance'!O9*'2019 KESIS Energy Balance (2)'!$B$1</f>
        <v>0</v>
      </c>
      <c r="P9" s="428">
        <f>'2019 KESIS Energy Balance'!P9*'2019 KESIS Energy Balance (2)'!$B$1</f>
        <v>0</v>
      </c>
      <c r="Q9" s="428">
        <f>'2019 KESIS Energy Balance'!Q9*'2019 KESIS Energy Balance (2)'!$B$1</f>
        <v>0</v>
      </c>
      <c r="R9" s="428">
        <f>'2019 KESIS Energy Balance'!R9*'2019 KESIS Energy Balance (2)'!$B$1</f>
        <v>0</v>
      </c>
      <c r="S9" s="428">
        <f>'2019 KESIS Energy Balance'!S9*'2019 KESIS Energy Balance (2)'!$B$1</f>
        <v>0</v>
      </c>
      <c r="T9" s="428">
        <f>'2019 KESIS Energy Balance'!T9*'2019 KESIS Energy Balance (2)'!$B$1</f>
        <v>0</v>
      </c>
      <c r="U9" s="428">
        <f>'2019 KESIS Energy Balance'!U9*'2019 KESIS Energy Balance (2)'!$B$1</f>
        <v>0</v>
      </c>
      <c r="V9" s="428">
        <f>'2019 KESIS Energy Balance'!V9*'2019 KESIS Energy Balance (2)'!$B$1</f>
        <v>0</v>
      </c>
      <c r="W9" s="428">
        <f>'2019 KESIS Energy Balance'!W9*'2019 KESIS Energy Balance (2)'!$B$1</f>
        <v>0</v>
      </c>
      <c r="X9" s="428">
        <f>'2019 KESIS Energy Balance'!X9*'2019 KESIS Energy Balance (2)'!$B$1</f>
        <v>-396800000</v>
      </c>
      <c r="Y9" s="428">
        <f>'2019 KESIS Energy Balance'!Y9*'2019 KESIS Energy Balance (2)'!$B$1</f>
        <v>0</v>
      </c>
      <c r="Z9" s="428">
        <f>'2019 KESIS Energy Balance'!Z9*'2019 KESIS Energy Balance (2)'!$B$1</f>
        <v>-158720000</v>
      </c>
      <c r="AA9" s="428">
        <f>'2019 KESIS Energy Balance'!AA9*'2019 KESIS Energy Balance (2)'!$B$1</f>
        <v>0</v>
      </c>
      <c r="AB9" s="428">
        <f>'2019 KESIS Energy Balance'!AB9*'2019 KESIS Energy Balance (2)'!$B$1</f>
        <v>0</v>
      </c>
      <c r="AC9" s="428">
        <f>'2019 KESIS Energy Balance'!AC9*'2019 KESIS Energy Balance (2)'!$B$1</f>
        <v>0</v>
      </c>
      <c r="AD9" s="428">
        <f>'2019 KESIS Energy Balance'!AD9*'2019 KESIS Energy Balance (2)'!$B$1</f>
        <v>-4007680000.0000005</v>
      </c>
      <c r="AE9" s="428">
        <f>'2019 KESIS Energy Balance'!AE9*'2019 KESIS Energy Balance (2)'!$B$1</f>
        <v>-51099150080000</v>
      </c>
      <c r="AF9" s="428">
        <f>'2019 KESIS Energy Balance'!AF9*'2019 KESIS Energy Balance (2)'!$B$1</f>
        <v>-2052289279999.9998</v>
      </c>
      <c r="AG9" s="428">
        <f>'2019 KESIS Energy Balance'!AG9*'2019 KESIS Energy Balance (2)'!$B$1</f>
        <v>-111183360000</v>
      </c>
      <c r="AH9" s="428">
        <f>'2019 KESIS Energy Balance'!AH9*'2019 KESIS Energy Balance (2)'!$B$1</f>
        <v>-280837025280000</v>
      </c>
      <c r="AI9" s="428">
        <f>'2019 KESIS Energy Balance'!AI9*'2019 KESIS Energy Balance (2)'!$B$1</f>
        <v>0</v>
      </c>
      <c r="AJ9" s="428">
        <f>'2019 KESIS Energy Balance'!AJ9*'2019 KESIS Energy Balance (2)'!$B$1</f>
        <v>-119040000</v>
      </c>
      <c r="AK9" s="428">
        <f>'2019 KESIS Energy Balance'!AK9*'2019 KESIS Energy Balance (2)'!$B$1</f>
        <v>0</v>
      </c>
      <c r="AL9" s="428">
        <f>'2019 KESIS Energy Balance'!AL9*'2019 KESIS Energy Balance (2)'!$B$1</f>
        <v>0</v>
      </c>
      <c r="AM9" s="428">
        <f>'2019 KESIS Energy Balance'!AM9*'2019 KESIS Energy Balance (2)'!$B$1</f>
        <v>0</v>
      </c>
      <c r="AN9" s="428">
        <f>'2019 KESIS Energy Balance'!AN9*'2019 KESIS Energy Balance (2)'!$B$1</f>
        <v>0</v>
      </c>
      <c r="AO9" s="428">
        <f>'2019 KESIS Energy Balance'!AO9*'2019 KESIS Energy Balance (2)'!$B$1</f>
        <v>0</v>
      </c>
      <c r="AP9" s="428">
        <f>'2019 KESIS Energy Balance'!AP9*'2019 KESIS Energy Balance (2)'!$B$1</f>
        <v>0</v>
      </c>
      <c r="AQ9" s="428">
        <f>'2019 KESIS Energy Balance'!AQ9*'2019 KESIS Energy Balance (2)'!$B$1</f>
        <v>0</v>
      </c>
      <c r="AR9" s="428">
        <f>'2019 KESIS Energy Balance'!AR9*'2019 KESIS Energy Balance (2)'!$B$1</f>
        <v>0</v>
      </c>
      <c r="AS9" s="428">
        <f>'2019 KESIS Energy Balance'!AS9*'2019 KESIS Energy Balance (2)'!$B$1</f>
        <v>0</v>
      </c>
      <c r="AT9" s="428">
        <f>'2019 KESIS Energy Balance'!AT9*'2019 KESIS Energy Balance (2)'!$B$1</f>
        <v>0</v>
      </c>
      <c r="AU9" s="428">
        <f>'2019 KESIS Energy Balance'!AU9*'2019 KESIS Energy Balance (2)'!$B$1</f>
        <v>0</v>
      </c>
      <c r="AV9" s="428">
        <f>'2019 KESIS Energy Balance'!AV9*'2019 KESIS Energy Balance (2)'!$B$1</f>
        <v>0</v>
      </c>
      <c r="AW9" s="428">
        <f>'2019 KESIS Energy Balance'!AW9*'2019 KESIS Energy Balance (2)'!$B$1</f>
        <v>0</v>
      </c>
      <c r="AX9" s="428">
        <f>'2019 KESIS Energy Balance'!AX9*'2019 KESIS Energy Balance (2)'!$B$1</f>
        <v>0</v>
      </c>
      <c r="AY9" s="428">
        <f>'2019 KESIS Energy Balance'!AY9*'2019 KESIS Energy Balance (2)'!$B$1</f>
        <v>0</v>
      </c>
      <c r="AZ9" s="428">
        <f>'2019 KESIS Energy Balance'!AZ9*'2019 KESIS Energy Balance (2)'!$B$1</f>
        <v>0</v>
      </c>
      <c r="BA9" s="428">
        <f>'2019 KESIS Energy Balance'!BA9*'2019 KESIS Energy Balance (2)'!$B$1</f>
        <v>0</v>
      </c>
      <c r="BB9" s="428">
        <f>'2019 KESIS Energy Balance'!BB9*'2019 KESIS Energy Balance (2)'!$B$1</f>
        <v>0</v>
      </c>
      <c r="BC9" s="428">
        <f>'2019 KESIS Energy Balance'!BC9*'2019 KESIS Energy Balance (2)'!$B$1</f>
        <v>0</v>
      </c>
      <c r="BD9" s="428">
        <f>'2019 KESIS Energy Balance'!BD9*'2019 KESIS Energy Balance (2)'!$B$1</f>
        <v>0</v>
      </c>
      <c r="BE9" s="428">
        <f>'2019 KESIS Energy Balance'!BE9*'2019 KESIS Energy Balance (2)'!$B$1</f>
        <v>0</v>
      </c>
      <c r="BF9" s="428">
        <f>'2019 KESIS Energy Balance'!BF9*'2019 KESIS Energy Balance (2)'!$B$1</f>
        <v>0</v>
      </c>
      <c r="BG9" s="428">
        <f>'2019 KESIS Energy Balance'!BG9*'2019 KESIS Energy Balance (2)'!$B$1</f>
        <v>0</v>
      </c>
      <c r="BH9" s="428">
        <f>'2019 KESIS Energy Balance'!BH9*'2019 KESIS Energy Balance (2)'!$B$1</f>
        <v>0</v>
      </c>
      <c r="BI9" s="428">
        <f>'2019 KESIS Energy Balance'!BI9*'2019 KESIS Energy Balance (2)'!$B$1</f>
        <v>0</v>
      </c>
      <c r="BJ9" s="428">
        <f>'2019 KESIS Energy Balance'!BJ9*'2019 KESIS Energy Balance (2)'!$B$1</f>
        <v>-334104330240000</v>
      </c>
      <c r="BK9" s="428">
        <f>'2019 KESIS Energy Balance'!BK9*'2019 KESIS Energy Balance (2)'!$B$1</f>
        <v>0</v>
      </c>
      <c r="BL9" s="104"/>
      <c r="BM9" s="104"/>
    </row>
    <row r="10" spans="2:65">
      <c r="B10" s="100" t="s">
        <v>254</v>
      </c>
      <c r="C10" s="106" t="s">
        <v>255</v>
      </c>
      <c r="D10" s="428">
        <f>'2019 KESIS Energy Balance'!D10*'2019 KESIS Energy Balance (2)'!$B$1</f>
        <v>0</v>
      </c>
      <c r="E10" s="428">
        <f>'2019 KESIS Energy Balance'!E10*'2019 KESIS Energy Balance (2)'!$B$1</f>
        <v>0</v>
      </c>
      <c r="F10" s="428">
        <f>'2019 KESIS Energy Balance'!F10*'2019 KESIS Energy Balance (2)'!$B$1</f>
        <v>0</v>
      </c>
      <c r="G10" s="428">
        <f>'2019 KESIS Energy Balance'!G10*'2019 KESIS Energy Balance (2)'!$B$1</f>
        <v>0</v>
      </c>
      <c r="H10" s="428">
        <f>'2019 KESIS Energy Balance'!H10*'2019 KESIS Energy Balance (2)'!$B$1</f>
        <v>0</v>
      </c>
      <c r="I10" s="428">
        <f>'2019 KESIS Energy Balance'!I10*'2019 KESIS Energy Balance (2)'!$B$1</f>
        <v>0</v>
      </c>
      <c r="J10" s="428">
        <f>'2019 KESIS Energy Balance'!J10*'2019 KESIS Energy Balance (2)'!$B$1</f>
        <v>0</v>
      </c>
      <c r="K10" s="428">
        <f>'2019 KESIS Energy Balance'!K10*'2019 KESIS Energy Balance (2)'!$B$1</f>
        <v>0</v>
      </c>
      <c r="L10" s="428">
        <f>'2019 KESIS Energy Balance'!L10*'2019 KESIS Energy Balance (2)'!$B$1</f>
        <v>0</v>
      </c>
      <c r="M10" s="428">
        <f>'2019 KESIS Energy Balance'!M10*'2019 KESIS Energy Balance (2)'!$B$1</f>
        <v>0</v>
      </c>
      <c r="N10" s="428">
        <f>'2019 KESIS Energy Balance'!N10*'2019 KESIS Energy Balance (2)'!$B$1</f>
        <v>0</v>
      </c>
      <c r="O10" s="428">
        <f>'2019 KESIS Energy Balance'!O10*'2019 KESIS Energy Balance (2)'!$B$1</f>
        <v>0</v>
      </c>
      <c r="P10" s="428">
        <f>'2019 KESIS Energy Balance'!P10*'2019 KESIS Energy Balance (2)'!$B$1</f>
        <v>0</v>
      </c>
      <c r="Q10" s="428">
        <f>'2019 KESIS Energy Balance'!Q10*'2019 KESIS Energy Balance (2)'!$B$1</f>
        <v>0</v>
      </c>
      <c r="R10" s="428">
        <f>'2019 KESIS Energy Balance'!R10*'2019 KESIS Energy Balance (2)'!$B$1</f>
        <v>0</v>
      </c>
      <c r="S10" s="428">
        <f>'2019 KESIS Energy Balance'!S10*'2019 KESIS Energy Balance (2)'!$B$1</f>
        <v>0</v>
      </c>
      <c r="T10" s="428">
        <f>'2019 KESIS Energy Balance'!T10*'2019 KESIS Energy Balance (2)'!$B$1</f>
        <v>0</v>
      </c>
      <c r="U10" s="428">
        <f>'2019 KESIS Energy Balance'!U10*'2019 KESIS Energy Balance (2)'!$B$1</f>
        <v>0</v>
      </c>
      <c r="V10" s="428">
        <f>'2019 KESIS Energy Balance'!V10*'2019 KESIS Energy Balance (2)'!$B$1</f>
        <v>0</v>
      </c>
      <c r="W10" s="428">
        <f>'2019 KESIS Energy Balance'!W10*'2019 KESIS Energy Balance (2)'!$B$1</f>
        <v>0</v>
      </c>
      <c r="X10" s="428">
        <f>'2019 KESIS Energy Balance'!X10*'2019 KESIS Energy Balance (2)'!$B$1</f>
        <v>0</v>
      </c>
      <c r="Y10" s="428">
        <f>'2019 KESIS Energy Balance'!Y10*'2019 KESIS Energy Balance (2)'!$B$1</f>
        <v>0</v>
      </c>
      <c r="Z10" s="428">
        <f>'2019 KESIS Energy Balance'!Z10*'2019 KESIS Energy Balance (2)'!$B$1</f>
        <v>0</v>
      </c>
      <c r="AA10" s="428">
        <f>'2019 KESIS Energy Balance'!AA10*'2019 KESIS Energy Balance (2)'!$B$1</f>
        <v>-20514560000</v>
      </c>
      <c r="AB10" s="428">
        <f>'2019 KESIS Energy Balance'!AB10*'2019 KESIS Energy Balance (2)'!$B$1</f>
        <v>0</v>
      </c>
      <c r="AC10" s="428">
        <f>'2019 KESIS Energy Balance'!AC10*'2019 KESIS Energy Balance (2)'!$B$1</f>
        <v>-170693995520000</v>
      </c>
      <c r="AD10" s="428">
        <f>'2019 KESIS Energy Balance'!AD10*'2019 KESIS Energy Balance (2)'!$B$1</f>
        <v>0</v>
      </c>
      <c r="AE10" s="428">
        <f>'2019 KESIS Energy Balance'!AE10*'2019 KESIS Energy Balance (2)'!$B$1</f>
        <v>0</v>
      </c>
      <c r="AF10" s="428">
        <f>'2019 KESIS Energy Balance'!AF10*'2019 KESIS Energy Balance (2)'!$B$1</f>
        <v>0</v>
      </c>
      <c r="AG10" s="428">
        <f>'2019 KESIS Energy Balance'!AG10*'2019 KESIS Energy Balance (2)'!$B$1</f>
        <v>0</v>
      </c>
      <c r="AH10" s="428">
        <f>'2019 KESIS Energy Balance'!AH10*'2019 KESIS Energy Balance (2)'!$B$1</f>
        <v>0</v>
      </c>
      <c r="AI10" s="428">
        <f>'2019 KESIS Energy Balance'!AI10*'2019 KESIS Energy Balance (2)'!$B$1</f>
        <v>0</v>
      </c>
      <c r="AJ10" s="428">
        <f>'2019 KESIS Energy Balance'!AJ10*'2019 KESIS Energy Balance (2)'!$B$1</f>
        <v>0</v>
      </c>
      <c r="AK10" s="428">
        <f>'2019 KESIS Energy Balance'!AK10*'2019 KESIS Energy Balance (2)'!$B$1</f>
        <v>0</v>
      </c>
      <c r="AL10" s="428">
        <f>'2019 KESIS Energy Balance'!AL10*'2019 KESIS Energy Balance (2)'!$B$1</f>
        <v>0</v>
      </c>
      <c r="AM10" s="428">
        <f>'2019 KESIS Energy Balance'!AM10*'2019 KESIS Energy Balance (2)'!$B$1</f>
        <v>0</v>
      </c>
      <c r="AN10" s="428">
        <f>'2019 KESIS Energy Balance'!AN10*'2019 KESIS Energy Balance (2)'!$B$1</f>
        <v>0</v>
      </c>
      <c r="AO10" s="428">
        <f>'2019 KESIS Energy Balance'!AO10*'2019 KESIS Energy Balance (2)'!$B$1</f>
        <v>0</v>
      </c>
      <c r="AP10" s="428">
        <f>'2019 KESIS Energy Balance'!AP10*'2019 KESIS Energy Balance (2)'!$B$1</f>
        <v>0</v>
      </c>
      <c r="AQ10" s="428">
        <f>'2019 KESIS Energy Balance'!AQ10*'2019 KESIS Energy Balance (2)'!$B$1</f>
        <v>0</v>
      </c>
      <c r="AR10" s="428">
        <f>'2019 KESIS Energy Balance'!AR10*'2019 KESIS Energy Balance (2)'!$B$1</f>
        <v>0</v>
      </c>
      <c r="AS10" s="428">
        <f>'2019 KESIS Energy Balance'!AS10*'2019 KESIS Energy Balance (2)'!$B$1</f>
        <v>0</v>
      </c>
      <c r="AT10" s="428">
        <f>'2019 KESIS Energy Balance'!AT10*'2019 KESIS Energy Balance (2)'!$B$1</f>
        <v>0</v>
      </c>
      <c r="AU10" s="428">
        <f>'2019 KESIS Energy Balance'!AU10*'2019 KESIS Energy Balance (2)'!$B$1</f>
        <v>0</v>
      </c>
      <c r="AV10" s="428">
        <f>'2019 KESIS Energy Balance'!AV10*'2019 KESIS Energy Balance (2)'!$B$1</f>
        <v>0</v>
      </c>
      <c r="AW10" s="428">
        <f>'2019 KESIS Energy Balance'!AW10*'2019 KESIS Energy Balance (2)'!$B$1</f>
        <v>0</v>
      </c>
      <c r="AX10" s="428">
        <f>'2019 KESIS Energy Balance'!AX10*'2019 KESIS Energy Balance (2)'!$B$1</f>
        <v>0</v>
      </c>
      <c r="AY10" s="428">
        <f>'2019 KESIS Energy Balance'!AY10*'2019 KESIS Energy Balance (2)'!$B$1</f>
        <v>0</v>
      </c>
      <c r="AZ10" s="428">
        <f>'2019 KESIS Energy Balance'!AZ10*'2019 KESIS Energy Balance (2)'!$B$1</f>
        <v>0</v>
      </c>
      <c r="BA10" s="428">
        <f>'2019 KESIS Energy Balance'!BA10*'2019 KESIS Energy Balance (2)'!$B$1</f>
        <v>0</v>
      </c>
      <c r="BB10" s="428">
        <f>'2019 KESIS Energy Balance'!BB10*'2019 KESIS Energy Balance (2)'!$B$1</f>
        <v>0</v>
      </c>
      <c r="BC10" s="428">
        <f>'2019 KESIS Energy Balance'!BC10*'2019 KESIS Energy Balance (2)'!$B$1</f>
        <v>0</v>
      </c>
      <c r="BD10" s="428">
        <f>'2019 KESIS Energy Balance'!BD10*'2019 KESIS Energy Balance (2)'!$B$1</f>
        <v>0</v>
      </c>
      <c r="BE10" s="428">
        <f>'2019 KESIS Energy Balance'!BE10*'2019 KESIS Energy Balance (2)'!$B$1</f>
        <v>0</v>
      </c>
      <c r="BF10" s="428">
        <f>'2019 KESIS Energy Balance'!BF10*'2019 KESIS Energy Balance (2)'!$B$1</f>
        <v>0</v>
      </c>
      <c r="BG10" s="428">
        <f>'2019 KESIS Energy Balance'!BG10*'2019 KESIS Energy Balance (2)'!$B$1</f>
        <v>0</v>
      </c>
      <c r="BH10" s="428">
        <f>'2019 KESIS Energy Balance'!BH10*'2019 KESIS Energy Balance (2)'!$B$1</f>
        <v>0</v>
      </c>
      <c r="BI10" s="428">
        <f>'2019 KESIS Energy Balance'!BI10*'2019 KESIS Energy Balance (2)'!$B$1</f>
        <v>0</v>
      </c>
      <c r="BJ10" s="428">
        <f>'2019 KESIS Energy Balance'!BJ10*'2019 KESIS Energy Balance (2)'!$B$1</f>
        <v>-170714510080000</v>
      </c>
      <c r="BK10" s="428">
        <f>'2019 KESIS Energy Balance'!BK10*'2019 KESIS Energy Balance (2)'!$B$1</f>
        <v>0</v>
      </c>
      <c r="BL10" s="104"/>
      <c r="BM10" s="104"/>
    </row>
    <row r="11" spans="2:65" collapsed="1">
      <c r="B11" s="100" t="s">
        <v>256</v>
      </c>
      <c r="C11" s="101" t="s">
        <v>257</v>
      </c>
      <c r="D11" s="428">
        <f>'2019 KESIS Energy Balance'!D11*'2019 KESIS Energy Balance (2)'!$B$1</f>
        <v>-2214699520000</v>
      </c>
      <c r="E11" s="428">
        <f>'2019 KESIS Energy Balance'!E11*'2019 KESIS Energy Balance (2)'!$B$1</f>
        <v>1144450560000</v>
      </c>
      <c r="F11" s="428">
        <f>'2019 KESIS Energy Balance'!F11*'2019 KESIS Energy Balance (2)'!$B$1</f>
        <v>-59641738240000</v>
      </c>
      <c r="G11" s="428">
        <f>'2019 KESIS Energy Balance'!G11*'2019 KESIS Energy Balance (2)'!$B$1</f>
        <v>13778880000000</v>
      </c>
      <c r="H11" s="428">
        <f>'2019 KESIS Energy Balance'!H11*'2019 KESIS Energy Balance (2)'!$B$1</f>
        <v>0</v>
      </c>
      <c r="I11" s="428">
        <f>'2019 KESIS Energy Balance'!I11*'2019 KESIS Energy Balance (2)'!$B$1</f>
        <v>0</v>
      </c>
      <c r="J11" s="428">
        <f>'2019 KESIS Energy Balance'!J11*'2019 KESIS Energy Balance (2)'!$B$1</f>
        <v>0</v>
      </c>
      <c r="K11" s="428">
        <f>'2019 KESIS Energy Balance'!K11*'2019 KESIS Energy Balance (2)'!$B$1</f>
        <v>0</v>
      </c>
      <c r="L11" s="428">
        <f>'2019 KESIS Energy Balance'!L11*'2019 KESIS Energy Balance (2)'!$B$1</f>
        <v>0</v>
      </c>
      <c r="M11" s="428">
        <f>'2019 KESIS Energy Balance'!M11*'2019 KESIS Energy Balance (2)'!$B$1</f>
        <v>0</v>
      </c>
      <c r="N11" s="428">
        <f>'2019 KESIS Energy Balance'!N11*'2019 KESIS Energy Balance (2)'!$B$1</f>
        <v>0</v>
      </c>
      <c r="O11" s="428">
        <f>'2019 KESIS Energy Balance'!O11*'2019 KESIS Energy Balance (2)'!$B$1</f>
        <v>0</v>
      </c>
      <c r="P11" s="428">
        <f>'2019 KESIS Energy Balance'!P11*'2019 KESIS Energy Balance (2)'!$B$1</f>
        <v>0</v>
      </c>
      <c r="Q11" s="428">
        <f>'2019 KESIS Energy Balance'!Q11*'2019 KESIS Energy Balance (2)'!$B$1</f>
        <v>43064307200000</v>
      </c>
      <c r="R11" s="428">
        <f>'2019 KESIS Energy Balance'!R11*'2019 KESIS Energy Balance (2)'!$B$1</f>
        <v>0</v>
      </c>
      <c r="S11" s="428">
        <f>'2019 KESIS Energy Balance'!S11*'2019 KESIS Energy Balance (2)'!$B$1</f>
        <v>37892812800000</v>
      </c>
      <c r="T11" s="428">
        <f>'2019 KESIS Energy Balance'!T11*'2019 KESIS Energy Balance (2)'!$B$1</f>
        <v>-5570754560000</v>
      </c>
      <c r="U11" s="428">
        <f>'2019 KESIS Energy Balance'!U11*'2019 KESIS Energy Balance (2)'!$B$1</f>
        <v>-4840960000</v>
      </c>
      <c r="V11" s="428">
        <f>'2019 KESIS Energy Balance'!V11*'2019 KESIS Energy Balance (2)'!$B$1</f>
        <v>10872320000</v>
      </c>
      <c r="W11" s="428">
        <f>'2019 KESIS Energy Balance'!W11*'2019 KESIS Energy Balance (2)'!$B$1</f>
        <v>0</v>
      </c>
      <c r="X11" s="428">
        <f>'2019 KESIS Energy Balance'!X11*'2019 KESIS Energy Balance (2)'!$B$1</f>
        <v>2256680960000</v>
      </c>
      <c r="Y11" s="428">
        <f>'2019 KESIS Energy Balance'!Y11*'2019 KESIS Energy Balance (2)'!$B$1</f>
        <v>2245094400000</v>
      </c>
      <c r="Z11" s="428">
        <f>'2019 KESIS Energy Balance'!Z11*'2019 KESIS Energy Balance (2)'!$B$1</f>
        <v>5146535680000</v>
      </c>
      <c r="AA11" s="428">
        <f>'2019 KESIS Energy Balance'!AA11*'2019 KESIS Energy Balance (2)'!$B$1</f>
        <v>98247680000</v>
      </c>
      <c r="AB11" s="428">
        <f>'2019 KESIS Energy Balance'!AB11*'2019 KESIS Energy Balance (2)'!$B$1</f>
        <v>0</v>
      </c>
      <c r="AC11" s="428">
        <f>'2019 KESIS Energy Balance'!AC11*'2019 KESIS Energy Balance (2)'!$B$1</f>
        <v>495325440000</v>
      </c>
      <c r="AD11" s="428">
        <f>'2019 KESIS Energy Balance'!AD11*'2019 KESIS Energy Balance (2)'!$B$1</f>
        <v>-1298051840000</v>
      </c>
      <c r="AE11" s="428">
        <f>'2019 KESIS Energy Balance'!AE11*'2019 KESIS Energy Balance (2)'!$B$1</f>
        <v>3849436160000</v>
      </c>
      <c r="AF11" s="428">
        <f>'2019 KESIS Energy Balance'!AF11*'2019 KESIS Energy Balance (2)'!$B$1</f>
        <v>864428800000</v>
      </c>
      <c r="AG11" s="428">
        <f>'2019 KESIS Energy Balance'!AG11*'2019 KESIS Energy Balance (2)'!$B$1</f>
        <v>-25911040000</v>
      </c>
      <c r="AH11" s="428">
        <f>'2019 KESIS Energy Balance'!AH11*'2019 KESIS Energy Balance (2)'!$B$1</f>
        <v>11867613440000.002</v>
      </c>
      <c r="AI11" s="428">
        <f>'2019 KESIS Energy Balance'!AI11*'2019 KESIS Energy Balance (2)'!$B$1</f>
        <v>17027441920000.002</v>
      </c>
      <c r="AJ11" s="428">
        <f>'2019 KESIS Energy Balance'!AJ11*'2019 KESIS Energy Balance (2)'!$B$1</f>
        <v>35592960000</v>
      </c>
      <c r="AK11" s="428">
        <f>'2019 KESIS Energy Balance'!AK11*'2019 KESIS Energy Balance (2)'!$B$1</f>
        <v>-830423040000</v>
      </c>
      <c r="AL11" s="428">
        <f>'2019 KESIS Energy Balance'!AL11*'2019 KESIS Energy Balance (2)'!$B$1</f>
        <v>787330560000</v>
      </c>
      <c r="AM11" s="428">
        <f>'2019 KESIS Energy Balance'!AM11*'2019 KESIS Energy Balance (2)'!$B$1</f>
        <v>22657280000</v>
      </c>
      <c r="AN11" s="428">
        <f>'2019 KESIS Energy Balance'!AN11*'2019 KESIS Energy Balance (2)'!$B$1</f>
        <v>-124238079999.99998</v>
      </c>
      <c r="AO11" s="428">
        <f>'2019 KESIS Energy Balance'!AO11*'2019 KESIS Energy Balance (2)'!$B$1</f>
        <v>-985016320000.00012</v>
      </c>
      <c r="AP11" s="428">
        <f>'2019 KESIS Energy Balance'!AP11*'2019 KESIS Energy Balance (2)'!$B$1</f>
        <v>0</v>
      </c>
      <c r="AQ11" s="428">
        <f>'2019 KESIS Energy Balance'!AQ11*'2019 KESIS Energy Balance (2)'!$B$1</f>
        <v>0</v>
      </c>
      <c r="AR11" s="428">
        <f>'2019 KESIS Energy Balance'!AR11*'2019 KESIS Energy Balance (2)'!$B$1</f>
        <v>0</v>
      </c>
      <c r="AS11" s="428">
        <f>'2019 KESIS Energy Balance'!AS11*'2019 KESIS Energy Balance (2)'!$B$1</f>
        <v>0</v>
      </c>
      <c r="AT11" s="428">
        <f>'2019 KESIS Energy Balance'!AT11*'2019 KESIS Energy Balance (2)'!$B$1</f>
        <v>0</v>
      </c>
      <c r="AU11" s="428">
        <f>'2019 KESIS Energy Balance'!AU11*'2019 KESIS Energy Balance (2)'!$B$1</f>
        <v>0</v>
      </c>
      <c r="AV11" s="428">
        <f>'2019 KESIS Energy Balance'!AV11*'2019 KESIS Energy Balance (2)'!$B$1</f>
        <v>0</v>
      </c>
      <c r="AW11" s="428">
        <f>'2019 KESIS Energy Balance'!AW11*'2019 KESIS Energy Balance (2)'!$B$1</f>
        <v>-98922240000</v>
      </c>
      <c r="AX11" s="428">
        <f>'2019 KESIS Energy Balance'!AX11*'2019 KESIS Energy Balance (2)'!$B$1</f>
        <v>0</v>
      </c>
      <c r="AY11" s="428">
        <f>'2019 KESIS Energy Balance'!AY11*'2019 KESIS Energy Balance (2)'!$B$1</f>
        <v>0</v>
      </c>
      <c r="AZ11" s="428">
        <f>'2019 KESIS Energy Balance'!AZ11*'2019 KESIS Energy Balance (2)'!$B$1</f>
        <v>0</v>
      </c>
      <c r="BA11" s="428">
        <f>'2019 KESIS Energy Balance'!BA11*'2019 KESIS Energy Balance (2)'!$B$1</f>
        <v>0</v>
      </c>
      <c r="BB11" s="428">
        <f>'2019 KESIS Energy Balance'!BB11*'2019 KESIS Energy Balance (2)'!$B$1</f>
        <v>0</v>
      </c>
      <c r="BC11" s="428">
        <f>'2019 KESIS Energy Balance'!BC11*'2019 KESIS Energy Balance (2)'!$B$1</f>
        <v>0</v>
      </c>
      <c r="BD11" s="428">
        <f>'2019 KESIS Energy Balance'!BD11*'2019 KESIS Energy Balance (2)'!$B$1</f>
        <v>0</v>
      </c>
      <c r="BE11" s="428">
        <f>'2019 KESIS Energy Balance'!BE11*'2019 KESIS Energy Balance (2)'!$B$1</f>
        <v>0</v>
      </c>
      <c r="BF11" s="428">
        <f>'2019 KESIS Energy Balance'!BF11*'2019 KESIS Energy Balance (2)'!$B$1</f>
        <v>0</v>
      </c>
      <c r="BG11" s="428">
        <f>'2019 KESIS Energy Balance'!BG11*'2019 KESIS Energy Balance (2)'!$B$1</f>
        <v>0</v>
      </c>
      <c r="BH11" s="428">
        <f>'2019 KESIS Energy Balance'!BH11*'2019 KESIS Energy Balance (2)'!$B$1</f>
        <v>0</v>
      </c>
      <c r="BI11" s="428">
        <f>'2019 KESIS Energy Balance'!BI11*'2019 KESIS Energy Balance (2)'!$B$1</f>
        <v>0</v>
      </c>
      <c r="BJ11" s="428">
        <f>'2019 KESIS Energy Balance'!BJ11*'2019 KESIS Energy Balance (2)'!$B$1</f>
        <v>69793112319999.992</v>
      </c>
      <c r="BK11" s="428">
        <f>'2019 KESIS Energy Balance'!BK11*'2019 KESIS Energy Balance (2)'!$B$1</f>
        <v>-98922240000</v>
      </c>
      <c r="BL11" s="104"/>
      <c r="BM11" s="104"/>
    </row>
    <row r="12" spans="2:65">
      <c r="B12" s="107" t="s">
        <v>258</v>
      </c>
      <c r="C12" s="108" t="s">
        <v>259</v>
      </c>
      <c r="D12" s="428">
        <f>'2019 KESIS Energy Balance'!D12*'2019 KESIS Energy Balance (2)'!$B$1</f>
        <v>18130506240000</v>
      </c>
      <c r="E12" s="428">
        <f>'2019 KESIS Energy Balance'!E12*'2019 KESIS Energy Balance (2)'!$B$1</f>
        <v>138838653440000</v>
      </c>
      <c r="F12" s="428">
        <f>'2019 KESIS Energy Balance'!F12*'2019 KESIS Energy Balance (2)'!$B$1</f>
        <v>566022938880000</v>
      </c>
      <c r="G12" s="428">
        <f>'2019 KESIS Energy Balance'!G12*'2019 KESIS Energy Balance (2)'!$B$1</f>
        <v>2598794856960000</v>
      </c>
      <c r="H12" s="428">
        <f>'2019 KESIS Energy Balance'!H12*'2019 KESIS Energy Balance (2)'!$B$1</f>
        <v>37918366720000</v>
      </c>
      <c r="I12" s="428">
        <f>'2019 KESIS Energy Balance'!I12*'2019 KESIS Energy Balance (2)'!$B$1</f>
        <v>1230080000</v>
      </c>
      <c r="J12" s="428">
        <f>'2019 KESIS Energy Balance'!J12*'2019 KESIS Energy Balance (2)'!$B$1</f>
        <v>611032320000</v>
      </c>
      <c r="K12" s="428">
        <f>'2019 KESIS Energy Balance'!K12*'2019 KESIS Energy Balance (2)'!$B$1</f>
        <v>139633920000</v>
      </c>
      <c r="L12" s="428">
        <f>'2019 KESIS Energy Balance'!L12*'2019 KESIS Energy Balance (2)'!$B$1</f>
        <v>8000837119999.999</v>
      </c>
      <c r="M12" s="428">
        <f>'2019 KESIS Energy Balance'!M12*'2019 KESIS Energy Balance (2)'!$B$1</f>
        <v>0</v>
      </c>
      <c r="N12" s="428">
        <f>'2019 KESIS Energy Balance'!N12*'2019 KESIS Energy Balance (2)'!$B$1</f>
        <v>0</v>
      </c>
      <c r="O12" s="428">
        <f>'2019 KESIS Energy Balance'!O12*'2019 KESIS Energy Balance (2)'!$B$1</f>
        <v>0</v>
      </c>
      <c r="P12" s="428">
        <f>'2019 KESIS Energy Balance'!P12*'2019 KESIS Energy Balance (2)'!$B$1</f>
        <v>0</v>
      </c>
      <c r="Q12" s="428">
        <f>'2019 KESIS Energy Balance'!Q12*'2019 KESIS Energy Balance (2)'!$B$1</f>
        <v>2165004764160000</v>
      </c>
      <c r="R12" s="428">
        <f>'2019 KESIS Energy Balance'!R12*'2019 KESIS Energy Balance (2)'!$B$1</f>
        <v>0</v>
      </c>
      <c r="S12" s="428">
        <f>'2019 KESIS Energy Balance'!S12*'2019 KESIS Energy Balance (2)'!$B$1</f>
        <v>6276715050240000</v>
      </c>
      <c r="T12" s="428">
        <f>'2019 KESIS Energy Balance'!T12*'2019 KESIS Energy Balance (2)'!$B$1</f>
        <v>19145996800000</v>
      </c>
      <c r="U12" s="428">
        <f>'2019 KESIS Energy Balance'!U12*'2019 KESIS Energy Balance (2)'!$B$1</f>
        <v>-4840960000</v>
      </c>
      <c r="V12" s="428">
        <f>'2019 KESIS Energy Balance'!V12*'2019 KESIS Energy Balance (2)'!$B$1</f>
        <v>-437670400000</v>
      </c>
      <c r="W12" s="428">
        <f>'2019 KESIS Energy Balance'!W12*'2019 KESIS Energy Balance (2)'!$B$1</f>
        <v>0</v>
      </c>
      <c r="X12" s="428">
        <f>'2019 KESIS Energy Balance'!X12*'2019 KESIS Energy Balance (2)'!$B$1</f>
        <v>270357457920000.03</v>
      </c>
      <c r="Y12" s="428">
        <f>'2019 KESIS Energy Balance'!Y12*'2019 KESIS Energy Balance (2)'!$B$1</f>
        <v>83338039040000</v>
      </c>
      <c r="Z12" s="428">
        <f>'2019 KESIS Energy Balance'!Z12*'2019 KESIS Energy Balance (2)'!$B$1</f>
        <v>-427160834560000</v>
      </c>
      <c r="AA12" s="428">
        <f>'2019 KESIS Energy Balance'!AA12*'2019 KESIS Energy Balance (2)'!$B$1</f>
        <v>-939384320000</v>
      </c>
      <c r="AB12" s="428">
        <f>'2019 KESIS Energy Balance'!AB12*'2019 KESIS Energy Balance (2)'!$B$1</f>
        <v>0</v>
      </c>
      <c r="AC12" s="428">
        <f>'2019 KESIS Energy Balance'!AC12*'2019 KESIS Energy Balance (2)'!$B$1</f>
        <v>-800968814079999.88</v>
      </c>
      <c r="AD12" s="428">
        <f>'2019 KESIS Energy Balance'!AD12*'2019 KESIS Energy Balance (2)'!$B$1</f>
        <v>-24186110720000</v>
      </c>
      <c r="AE12" s="428">
        <f>'2019 KESIS Energy Balance'!AE12*'2019 KESIS Energy Balance (2)'!$B$1</f>
        <v>-1158635048960000</v>
      </c>
      <c r="AF12" s="428">
        <f>'2019 KESIS Energy Balance'!AF12*'2019 KESIS Energy Balance (2)'!$B$1</f>
        <v>-2507339520000</v>
      </c>
      <c r="AG12" s="428">
        <f>'2019 KESIS Energy Balance'!AG12*'2019 KESIS Energy Balance (2)'!$B$1</f>
        <v>-137134080000</v>
      </c>
      <c r="AH12" s="428">
        <f>'2019 KESIS Energy Balance'!AH12*'2019 KESIS Energy Balance (2)'!$B$1</f>
        <v>-178901208320000</v>
      </c>
      <c r="AI12" s="428">
        <f>'2019 KESIS Energy Balance'!AI12*'2019 KESIS Energy Balance (2)'!$B$1</f>
        <v>886241253120000</v>
      </c>
      <c r="AJ12" s="428">
        <f>'2019 KESIS Energy Balance'!AJ12*'2019 KESIS Energy Balance (2)'!$B$1</f>
        <v>-6173890560000.001</v>
      </c>
      <c r="AK12" s="428">
        <f>'2019 KESIS Energy Balance'!AK12*'2019 KESIS Energy Balance (2)'!$B$1</f>
        <v>-96504537600000</v>
      </c>
      <c r="AL12" s="428">
        <f>'2019 KESIS Energy Balance'!AL12*'2019 KESIS Energy Balance (2)'!$B$1</f>
        <v>-131134583040000</v>
      </c>
      <c r="AM12" s="428">
        <f>'2019 KESIS Energy Balance'!AM12*'2019 KESIS Energy Balance (2)'!$B$1</f>
        <v>22657280000</v>
      </c>
      <c r="AN12" s="428">
        <f>'2019 KESIS Energy Balance'!AN12*'2019 KESIS Energy Balance (2)'!$B$1</f>
        <v>-124238079999.99998</v>
      </c>
      <c r="AO12" s="428">
        <f>'2019 KESIS Energy Balance'!AO12*'2019 KESIS Energy Balance (2)'!$B$1</f>
        <v>-75672418560000</v>
      </c>
      <c r="AP12" s="428">
        <f>'2019 KESIS Energy Balance'!AP12*'2019 KESIS Energy Balance (2)'!$B$1</f>
        <v>71697871360000</v>
      </c>
      <c r="AQ12" s="428">
        <f>'2019 KESIS Energy Balance'!AQ12*'2019 KESIS Energy Balance (2)'!$B$1</f>
        <v>38651375360000</v>
      </c>
      <c r="AR12" s="428">
        <f>'2019 KESIS Energy Balance'!AR12*'2019 KESIS Energy Balance (2)'!$B$1</f>
        <v>26582981120000</v>
      </c>
      <c r="AS12" s="428">
        <f>'2019 KESIS Energy Balance'!AS12*'2019 KESIS Energy Balance (2)'!$B$1</f>
        <v>111279861759999.98</v>
      </c>
      <c r="AT12" s="428">
        <f>'2019 KESIS Energy Balance'!AT12*'2019 KESIS Energy Balance (2)'!$B$1</f>
        <v>3820430080000</v>
      </c>
      <c r="AU12" s="428">
        <f>'2019 KESIS Energy Balance'!AU12*'2019 KESIS Energy Balance (2)'!$B$1</f>
        <v>2996554240000</v>
      </c>
      <c r="AV12" s="428">
        <f>'2019 KESIS Energy Balance'!AV12*'2019 KESIS Energy Balance (2)'!$B$1</f>
        <v>0</v>
      </c>
      <c r="AW12" s="428">
        <f>'2019 KESIS Energy Balance'!AW12*'2019 KESIS Energy Balance (2)'!$B$1</f>
        <v>27193854720000</v>
      </c>
      <c r="AX12" s="428">
        <f>'2019 KESIS Energy Balance'!AX12*'2019 KESIS Energy Balance (2)'!$B$1</f>
        <v>19398639360000</v>
      </c>
      <c r="AY12" s="428">
        <f>'2019 KESIS Energy Balance'!AY12*'2019 KESIS Energy Balance (2)'!$B$1</f>
        <v>0</v>
      </c>
      <c r="AZ12" s="428">
        <f>'2019 KESIS Energy Balance'!AZ12*'2019 KESIS Energy Balance (2)'!$B$1</f>
        <v>1233205196800000</v>
      </c>
      <c r="BA12" s="428">
        <f>'2019 KESIS Energy Balance'!BA12*'2019 KESIS Energy Balance (2)'!$B$1</f>
        <v>23589720320000</v>
      </c>
      <c r="BB12" s="428">
        <f>'2019 KESIS Energy Balance'!BB12*'2019 KESIS Energy Balance (2)'!$B$1</f>
        <v>8916968960000</v>
      </c>
      <c r="BC12" s="428">
        <f>'2019 KESIS Energy Balance'!BC12*'2019 KESIS Energy Balance (2)'!$B$1</f>
        <v>109840271360000</v>
      </c>
      <c r="BD12" s="428">
        <f>'2019 KESIS Energy Balance'!BD12*'2019 KESIS Energy Balance (2)'!$B$1</f>
        <v>1067868160000</v>
      </c>
      <c r="BE12" s="428">
        <f>'2019 KESIS Energy Balance'!BE12*'2019 KESIS Energy Balance (2)'!$B$1</f>
        <v>4008870400000</v>
      </c>
      <c r="BF12" s="428">
        <f>'2019 KESIS Energy Balance'!BF12*'2019 KESIS Energy Balance (2)'!$B$1</f>
        <v>22643828479999.996</v>
      </c>
      <c r="BG12" s="428">
        <f>'2019 KESIS Energy Balance'!BG12*'2019 KESIS Energy Balance (2)'!$B$1</f>
        <v>0</v>
      </c>
      <c r="BH12" s="428">
        <f>'2019 KESIS Energy Balance'!BH12*'2019 KESIS Energy Balance (2)'!$B$1</f>
        <v>0</v>
      </c>
      <c r="BI12" s="428">
        <f>'2019 KESIS Energy Balance'!BI12*'2019 KESIS Energy Balance (2)'!$B$1</f>
        <v>2630982400000.0005</v>
      </c>
      <c r="BJ12" s="428">
        <f>'2019 KESIS Energy Balance'!BJ12*'2019 KESIS Energy Balance (2)'!$B$1</f>
        <v>1.1873320495360004E+16</v>
      </c>
      <c r="BK12" s="428">
        <f>'2019 KESIS Energy Balance'!BK12*'2019 KESIS Energy Balance (2)'!$B$1</f>
        <v>471689135360000</v>
      </c>
      <c r="BL12" s="104"/>
      <c r="BM12" s="104"/>
    </row>
    <row r="13" spans="2:65">
      <c r="B13" s="100" t="s">
        <v>260</v>
      </c>
      <c r="C13" s="110" t="s">
        <v>261</v>
      </c>
      <c r="D13" s="428">
        <f>'2019 KESIS Energy Balance'!D13*'2019 KESIS Energy Balance (2)'!$B$1</f>
        <v>0</v>
      </c>
      <c r="E13" s="428">
        <f>'2019 KESIS Energy Balance'!E13*'2019 KESIS Energy Balance (2)'!$B$1</f>
        <v>0</v>
      </c>
      <c r="F13" s="428">
        <f>'2019 KESIS Energy Balance'!F13*'2019 KESIS Energy Balance (2)'!$B$1</f>
        <v>0</v>
      </c>
      <c r="G13" s="428">
        <f>'2019 KESIS Energy Balance'!G13*'2019 KESIS Energy Balance (2)'!$B$1</f>
        <v>0</v>
      </c>
      <c r="H13" s="428">
        <f>'2019 KESIS Energy Balance'!H13*'2019 KESIS Energy Balance (2)'!$B$1</f>
        <v>0</v>
      </c>
      <c r="I13" s="428">
        <f>'2019 KESIS Energy Balance'!I13*'2019 KESIS Energy Balance (2)'!$B$1</f>
        <v>0</v>
      </c>
      <c r="J13" s="428">
        <f>'2019 KESIS Energy Balance'!J13*'2019 KESIS Energy Balance (2)'!$B$1</f>
        <v>0</v>
      </c>
      <c r="K13" s="428">
        <f>'2019 KESIS Energy Balance'!K13*'2019 KESIS Energy Balance (2)'!$B$1</f>
        <v>0</v>
      </c>
      <c r="L13" s="428">
        <f>'2019 KESIS Energy Balance'!L13*'2019 KESIS Energy Balance (2)'!$B$1</f>
        <v>0</v>
      </c>
      <c r="M13" s="428">
        <f>'2019 KESIS Energy Balance'!M13*'2019 KESIS Energy Balance (2)'!$B$1</f>
        <v>0</v>
      </c>
      <c r="N13" s="428">
        <f>'2019 KESIS Energy Balance'!N13*'2019 KESIS Energy Balance (2)'!$B$1</f>
        <v>0</v>
      </c>
      <c r="O13" s="428">
        <f>'2019 KESIS Energy Balance'!O13*'2019 KESIS Energy Balance (2)'!$B$1</f>
        <v>0</v>
      </c>
      <c r="P13" s="428">
        <f>'2019 KESIS Energy Balance'!P13*'2019 KESIS Energy Balance (2)'!$B$1</f>
        <v>0</v>
      </c>
      <c r="Q13" s="428">
        <f>'2019 KESIS Energy Balance'!Q13*'2019 KESIS Energy Balance (2)'!$B$1</f>
        <v>0</v>
      </c>
      <c r="R13" s="428">
        <f>'2019 KESIS Energy Balance'!R13*'2019 KESIS Energy Balance (2)'!$B$1</f>
        <v>0</v>
      </c>
      <c r="S13" s="428">
        <f>'2019 KESIS Energy Balance'!S13*'2019 KESIS Energy Balance (2)'!$B$1</f>
        <v>0</v>
      </c>
      <c r="T13" s="428">
        <f>'2019 KESIS Energy Balance'!T13*'2019 KESIS Energy Balance (2)'!$B$1</f>
        <v>682610833920000</v>
      </c>
      <c r="U13" s="428">
        <f>'2019 KESIS Energy Balance'!U13*'2019 KESIS Energy Balance (2)'!$B$1</f>
        <v>-158720000</v>
      </c>
      <c r="V13" s="428">
        <f>'2019 KESIS Energy Balance'!V13*'2019 KESIS Energy Balance (2)'!$B$1</f>
        <v>0</v>
      </c>
      <c r="W13" s="428">
        <f>'2019 KESIS Energy Balance'!W13*'2019 KESIS Energy Balance (2)'!$B$1</f>
        <v>119040000</v>
      </c>
      <c r="X13" s="428">
        <f>'2019 KESIS Energy Balance'!X13*'2019 KESIS Energy Balance (2)'!$B$1</f>
        <v>-22270479360000</v>
      </c>
      <c r="Y13" s="428">
        <f>'2019 KESIS Energy Balance'!Y13*'2019 KESIS Energy Balance (2)'!$B$1</f>
        <v>6877774080000</v>
      </c>
      <c r="Z13" s="428">
        <f>'2019 KESIS Energy Balance'!Z13*'2019 KESIS Energy Balance (2)'!$B$1</f>
        <v>-3061113600000</v>
      </c>
      <c r="AA13" s="428">
        <f>'2019 KESIS Energy Balance'!AA13*'2019 KESIS Energy Balance (2)'!$B$1</f>
        <v>506118400000.00006</v>
      </c>
      <c r="AB13" s="428">
        <f>'2019 KESIS Energy Balance'!AB13*'2019 KESIS Energy Balance (2)'!$B$1</f>
        <v>0</v>
      </c>
      <c r="AC13" s="428">
        <f>'2019 KESIS Energy Balance'!AC13*'2019 KESIS Energy Balance (2)'!$B$1</f>
        <v>-9564705280000</v>
      </c>
      <c r="AD13" s="428">
        <f>'2019 KESIS Energy Balance'!AD13*'2019 KESIS Energy Balance (2)'!$B$1</f>
        <v>4705968640000</v>
      </c>
      <c r="AE13" s="428">
        <f>'2019 KESIS Energy Balance'!AE13*'2019 KESIS Energy Balance (2)'!$B$1</f>
        <v>3798407680000</v>
      </c>
      <c r="AF13" s="428">
        <f>'2019 KESIS Energy Balance'!AF13*'2019 KESIS Energy Balance (2)'!$B$1</f>
        <v>-1584144640000</v>
      </c>
      <c r="AG13" s="428">
        <f>'2019 KESIS Energy Balance'!AG13*'2019 KESIS Energy Balance (2)'!$B$1</f>
        <v>1852302080000</v>
      </c>
      <c r="AH13" s="428">
        <f>'2019 KESIS Energy Balance'!AH13*'2019 KESIS Energy Balance (2)'!$B$1</f>
        <v>-98392750080000</v>
      </c>
      <c r="AI13" s="428">
        <f>'2019 KESIS Energy Balance'!AI13*'2019 KESIS Energy Balance (2)'!$B$1</f>
        <v>-345976387840000</v>
      </c>
      <c r="AJ13" s="428">
        <f>'2019 KESIS Energy Balance'!AJ13*'2019 KESIS Energy Balance (2)'!$B$1</f>
        <v>-6899717119999.999</v>
      </c>
      <c r="AK13" s="428">
        <f>'2019 KESIS Energy Balance'!AK13*'2019 KESIS Energy Balance (2)'!$B$1</f>
        <v>-540878080000</v>
      </c>
      <c r="AL13" s="428">
        <f>'2019 KESIS Energy Balance'!AL13*'2019 KESIS Energy Balance (2)'!$B$1</f>
        <v>0</v>
      </c>
      <c r="AM13" s="428">
        <f>'2019 KESIS Energy Balance'!AM13*'2019 KESIS Energy Balance (2)'!$B$1</f>
        <v>0</v>
      </c>
      <c r="AN13" s="428">
        <f>'2019 KESIS Energy Balance'!AN13*'2019 KESIS Energy Balance (2)'!$B$1</f>
        <v>0</v>
      </c>
      <c r="AO13" s="428">
        <f>'2019 KESIS Energy Balance'!AO13*'2019 KESIS Energy Balance (2)'!$B$1</f>
        <v>4444160000</v>
      </c>
      <c r="AP13" s="428">
        <f>'2019 KESIS Energy Balance'!AP13*'2019 KESIS Energy Balance (2)'!$B$1</f>
        <v>0</v>
      </c>
      <c r="AQ13" s="428">
        <f>'2019 KESIS Energy Balance'!AQ13*'2019 KESIS Energy Balance (2)'!$B$1</f>
        <v>0</v>
      </c>
      <c r="AR13" s="428">
        <f>'2019 KESIS Energy Balance'!AR13*'2019 KESIS Energy Balance (2)'!$B$1</f>
        <v>0</v>
      </c>
      <c r="AS13" s="428">
        <f>'2019 KESIS Energy Balance'!AS13*'2019 KESIS Energy Balance (2)'!$B$1</f>
        <v>0</v>
      </c>
      <c r="AT13" s="428">
        <f>'2019 KESIS Energy Balance'!AT13*'2019 KESIS Energy Balance (2)'!$B$1</f>
        <v>0</v>
      </c>
      <c r="AU13" s="428">
        <f>'2019 KESIS Energy Balance'!AU13*'2019 KESIS Energy Balance (2)'!$B$1</f>
        <v>0</v>
      </c>
      <c r="AV13" s="428">
        <f>'2019 KESIS Energy Balance'!AV13*'2019 KESIS Energy Balance (2)'!$B$1</f>
        <v>0</v>
      </c>
      <c r="AW13" s="428">
        <f>'2019 KESIS Energy Balance'!AW13*'2019 KESIS Energy Balance (2)'!$B$1</f>
        <v>0</v>
      </c>
      <c r="AX13" s="428">
        <f>'2019 KESIS Energy Balance'!AX13*'2019 KESIS Energy Balance (2)'!$B$1</f>
        <v>0</v>
      </c>
      <c r="AY13" s="428">
        <f>'2019 KESIS Energy Balance'!AY13*'2019 KESIS Energy Balance (2)'!$B$1</f>
        <v>0</v>
      </c>
      <c r="AZ13" s="428">
        <f>'2019 KESIS Energy Balance'!AZ13*'2019 KESIS Energy Balance (2)'!$B$1</f>
        <v>0</v>
      </c>
      <c r="BA13" s="428">
        <f>'2019 KESIS Energy Balance'!BA13*'2019 KESIS Energy Balance (2)'!$B$1</f>
        <v>0</v>
      </c>
      <c r="BB13" s="428">
        <f>'2019 KESIS Energy Balance'!BB13*'2019 KESIS Energy Balance (2)'!$B$1</f>
        <v>0</v>
      </c>
      <c r="BC13" s="428">
        <f>'2019 KESIS Energy Balance'!BC13*'2019 KESIS Energy Balance (2)'!$B$1</f>
        <v>0</v>
      </c>
      <c r="BD13" s="428">
        <f>'2019 KESIS Energy Balance'!BD13*'2019 KESIS Energy Balance (2)'!$B$1</f>
        <v>0</v>
      </c>
      <c r="BE13" s="428">
        <f>'2019 KESIS Energy Balance'!BE13*'2019 KESIS Energy Balance (2)'!$B$1</f>
        <v>0</v>
      </c>
      <c r="BF13" s="428">
        <f>'2019 KESIS Energy Balance'!BF13*'2019 KESIS Energy Balance (2)'!$B$1</f>
        <v>0</v>
      </c>
      <c r="BG13" s="428">
        <f>'2019 KESIS Energy Balance'!BG13*'2019 KESIS Energy Balance (2)'!$B$1</f>
        <v>0</v>
      </c>
      <c r="BH13" s="428">
        <f>'2019 KESIS Energy Balance'!BH13*'2019 KESIS Energy Balance (2)'!$B$1</f>
        <v>0</v>
      </c>
      <c r="BI13" s="428">
        <f>'2019 KESIS Energy Balance'!BI13*'2019 KESIS Energy Balance (2)'!$B$1</f>
        <v>0</v>
      </c>
      <c r="BJ13" s="428">
        <f>'2019 KESIS Energy Balance'!BJ13*'2019 KESIS Energy Balance (2)'!$B$1</f>
        <v>212065633280000.09</v>
      </c>
      <c r="BK13" s="428">
        <f>'2019 KESIS Energy Balance'!BK13*'2019 KESIS Energy Balance (2)'!$B$1</f>
        <v>119040000</v>
      </c>
      <c r="BL13" s="104"/>
      <c r="BM13" s="104"/>
    </row>
    <row r="14" spans="2:65">
      <c r="B14" s="111" t="s">
        <v>262</v>
      </c>
      <c r="C14" s="112" t="s">
        <v>263</v>
      </c>
      <c r="D14" s="428">
        <f>'2019 KESIS Energy Balance'!D14*'2019 KESIS Energy Balance (2)'!$B$1</f>
        <v>784989440000</v>
      </c>
      <c r="E14" s="428">
        <f>'2019 KESIS Energy Balance'!E14*'2019 KESIS Energy Balance (2)'!$B$1</f>
        <v>-413386240000</v>
      </c>
      <c r="F14" s="428">
        <f>'2019 KESIS Energy Balance'!F14*'2019 KESIS Energy Balance (2)'!$B$1</f>
        <v>156982492160000</v>
      </c>
      <c r="G14" s="428">
        <f>'2019 KESIS Energy Balance'!G14*'2019 KESIS Energy Balance (2)'!$B$1</f>
        <v>-239819095040000.03</v>
      </c>
      <c r="H14" s="428">
        <f>'2019 KESIS Energy Balance'!H14*'2019 KESIS Energy Balance (2)'!$B$1</f>
        <v>0</v>
      </c>
      <c r="I14" s="428">
        <f>'2019 KESIS Energy Balance'!I14*'2019 KESIS Energy Balance (2)'!$B$1</f>
        <v>0</v>
      </c>
      <c r="J14" s="428">
        <f>'2019 KESIS Energy Balance'!J14*'2019 KESIS Energy Balance (2)'!$B$1</f>
        <v>0</v>
      </c>
      <c r="K14" s="428">
        <f>'2019 KESIS Energy Balance'!K14*'2019 KESIS Energy Balance (2)'!$B$1</f>
        <v>0</v>
      </c>
      <c r="L14" s="428">
        <f>'2019 KESIS Energy Balance'!L14*'2019 KESIS Energy Balance (2)'!$B$1</f>
        <v>-1483000320000</v>
      </c>
      <c r="M14" s="428">
        <f>'2019 KESIS Energy Balance'!M14*'2019 KESIS Energy Balance (2)'!$B$1</f>
        <v>0</v>
      </c>
      <c r="N14" s="428">
        <f>'2019 KESIS Energy Balance'!N14*'2019 KESIS Energy Balance (2)'!$B$1</f>
        <v>11904000000</v>
      </c>
      <c r="O14" s="428">
        <f>'2019 KESIS Energy Balance'!O14*'2019 KESIS Energy Balance (2)'!$B$1</f>
        <v>-79360000</v>
      </c>
      <c r="P14" s="428">
        <f>'2019 KESIS Energy Balance'!P14*'2019 KESIS Energy Balance (2)'!$B$1</f>
        <v>0</v>
      </c>
      <c r="Q14" s="428">
        <f>'2019 KESIS Energy Balance'!Q14*'2019 KESIS Energy Balance (2)'!$B$1</f>
        <v>-16815947520000</v>
      </c>
      <c r="R14" s="428">
        <f>'2019 KESIS Energy Balance'!R14*'2019 KESIS Energy Balance (2)'!$B$1</f>
        <v>19462682880000</v>
      </c>
      <c r="S14" s="428">
        <f>'2019 KESIS Energy Balance'!S14*'2019 KESIS Energy Balance (2)'!$B$1</f>
        <v>-83638615040000</v>
      </c>
      <c r="T14" s="428">
        <f>'2019 KESIS Energy Balance'!T14*'2019 KESIS Energy Balance (2)'!$B$1</f>
        <v>-955970560000</v>
      </c>
      <c r="U14" s="428">
        <f>'2019 KESIS Energy Balance'!U14*'2019 KESIS Energy Balance (2)'!$B$1</f>
        <v>5912320000</v>
      </c>
      <c r="V14" s="428">
        <f>'2019 KESIS Energy Balance'!V14*'2019 KESIS Energy Balance (2)'!$B$1</f>
        <v>9959680000</v>
      </c>
      <c r="W14" s="428">
        <f>'2019 KESIS Energy Balance'!W14*'2019 KESIS Energy Balance (2)'!$B$1</f>
        <v>-2185018880000</v>
      </c>
      <c r="X14" s="428">
        <f>'2019 KESIS Energy Balance'!X14*'2019 KESIS Energy Balance (2)'!$B$1</f>
        <v>539767040000</v>
      </c>
      <c r="Y14" s="428">
        <f>'2019 KESIS Energy Balance'!Y14*'2019 KESIS Energy Balance (2)'!$B$1</f>
        <v>2584477440000</v>
      </c>
      <c r="Z14" s="428">
        <f>'2019 KESIS Energy Balance'!Z14*'2019 KESIS Energy Balance (2)'!$B$1</f>
        <v>-605834240000</v>
      </c>
      <c r="AA14" s="428">
        <f>'2019 KESIS Energy Balance'!AA14*'2019 KESIS Energy Balance (2)'!$B$1</f>
        <v>0</v>
      </c>
      <c r="AB14" s="428">
        <f>'2019 KESIS Energy Balance'!AB14*'2019 KESIS Energy Balance (2)'!$B$1</f>
        <v>0</v>
      </c>
      <c r="AC14" s="428">
        <f>'2019 KESIS Energy Balance'!AC14*'2019 KESIS Energy Balance (2)'!$B$1</f>
        <v>-4873457920000</v>
      </c>
      <c r="AD14" s="428">
        <f>'2019 KESIS Energy Balance'!AD14*'2019 KESIS Energy Balance (2)'!$B$1</f>
        <v>31863040000</v>
      </c>
      <c r="AE14" s="428">
        <f>'2019 KESIS Energy Balance'!AE14*'2019 KESIS Energy Balance (2)'!$B$1</f>
        <v>238516480000</v>
      </c>
      <c r="AF14" s="428">
        <f>'2019 KESIS Energy Balance'!AF14*'2019 KESIS Energy Balance (2)'!$B$1</f>
        <v>-90708480000</v>
      </c>
      <c r="AG14" s="428">
        <f>'2019 KESIS Energy Balance'!AG14*'2019 KESIS Energy Balance (2)'!$B$1</f>
        <v>833280000</v>
      </c>
      <c r="AH14" s="428">
        <f>'2019 KESIS Energy Balance'!AH14*'2019 KESIS Energy Balance (2)'!$B$1</f>
        <v>149593600000</v>
      </c>
      <c r="AI14" s="428">
        <f>'2019 KESIS Energy Balance'!AI14*'2019 KESIS Energy Balance (2)'!$B$1</f>
        <v>1103500800000</v>
      </c>
      <c r="AJ14" s="428">
        <f>'2019 KESIS Energy Balance'!AJ14*'2019 KESIS Energy Balance (2)'!$B$1</f>
        <v>-130507520000</v>
      </c>
      <c r="AK14" s="428">
        <f>'2019 KESIS Energy Balance'!AK14*'2019 KESIS Energy Balance (2)'!$B$1</f>
        <v>5018289920000</v>
      </c>
      <c r="AL14" s="428">
        <f>'2019 KESIS Energy Balance'!AL14*'2019 KESIS Energy Balance (2)'!$B$1</f>
        <v>36029440000</v>
      </c>
      <c r="AM14" s="428">
        <f>'2019 KESIS Energy Balance'!AM14*'2019 KESIS Energy Balance (2)'!$B$1</f>
        <v>-37457920000</v>
      </c>
      <c r="AN14" s="428">
        <f>'2019 KESIS Energy Balance'!AN14*'2019 KESIS Energy Balance (2)'!$B$1</f>
        <v>7775573760000</v>
      </c>
      <c r="AO14" s="428">
        <f>'2019 KESIS Energy Balance'!AO14*'2019 KESIS Energy Balance (2)'!$B$1</f>
        <v>-3765195520000</v>
      </c>
      <c r="AP14" s="428">
        <f>'2019 KESIS Energy Balance'!AP14*'2019 KESIS Energy Balance (2)'!$B$1</f>
        <v>0</v>
      </c>
      <c r="AQ14" s="428">
        <f>'2019 KESIS Energy Balance'!AQ14*'2019 KESIS Energy Balance (2)'!$B$1</f>
        <v>0</v>
      </c>
      <c r="AR14" s="428">
        <f>'2019 KESIS Energy Balance'!AR14*'2019 KESIS Energy Balance (2)'!$B$1</f>
        <v>0</v>
      </c>
      <c r="AS14" s="428">
        <f>'2019 KESIS Energy Balance'!AS14*'2019 KESIS Energy Balance (2)'!$B$1</f>
        <v>0</v>
      </c>
      <c r="AT14" s="428">
        <f>'2019 KESIS Energy Balance'!AT14*'2019 KESIS Energy Balance (2)'!$B$1</f>
        <v>0</v>
      </c>
      <c r="AU14" s="428">
        <f>'2019 KESIS Energy Balance'!AU14*'2019 KESIS Energy Balance (2)'!$B$1</f>
        <v>0</v>
      </c>
      <c r="AV14" s="428">
        <f>'2019 KESIS Energy Balance'!AV14*'2019 KESIS Energy Balance (2)'!$B$1</f>
        <v>0</v>
      </c>
      <c r="AW14" s="428">
        <f>'2019 KESIS Energy Balance'!AW14*'2019 KESIS Energy Balance (2)'!$B$1</f>
        <v>3769600000</v>
      </c>
      <c r="AX14" s="428">
        <f>'2019 KESIS Energy Balance'!AX14*'2019 KESIS Energy Balance (2)'!$B$1</f>
        <v>0</v>
      </c>
      <c r="AY14" s="428">
        <f>'2019 KESIS Energy Balance'!AY14*'2019 KESIS Energy Balance (2)'!$B$1</f>
        <v>0</v>
      </c>
      <c r="AZ14" s="428">
        <f>'2019 KESIS Energy Balance'!AZ14*'2019 KESIS Energy Balance (2)'!$B$1</f>
        <v>0</v>
      </c>
      <c r="BA14" s="428">
        <f>'2019 KESIS Energy Balance'!BA14*'2019 KESIS Energy Balance (2)'!$B$1</f>
        <v>0</v>
      </c>
      <c r="BB14" s="428">
        <f>'2019 KESIS Energy Balance'!BB14*'2019 KESIS Energy Balance (2)'!$B$1</f>
        <v>0</v>
      </c>
      <c r="BC14" s="428">
        <f>'2019 KESIS Energy Balance'!BC14*'2019 KESIS Energy Balance (2)'!$B$1</f>
        <v>0</v>
      </c>
      <c r="BD14" s="428">
        <f>'2019 KESIS Energy Balance'!BD14*'2019 KESIS Energy Balance (2)'!$B$1</f>
        <v>0</v>
      </c>
      <c r="BE14" s="428">
        <f>'2019 KESIS Energy Balance'!BE14*'2019 KESIS Energy Balance (2)'!$B$1</f>
        <v>0</v>
      </c>
      <c r="BF14" s="428">
        <f>'2019 KESIS Energy Balance'!BF14*'2019 KESIS Energy Balance (2)'!$B$1</f>
        <v>0</v>
      </c>
      <c r="BG14" s="428">
        <f>'2019 KESIS Energy Balance'!BG14*'2019 KESIS Energy Balance (2)'!$B$1</f>
        <v>0</v>
      </c>
      <c r="BH14" s="428">
        <f>'2019 KESIS Energy Balance'!BH14*'2019 KESIS Energy Balance (2)'!$B$1</f>
        <v>0</v>
      </c>
      <c r="BI14" s="428">
        <f>'2019 KESIS Energy Balance'!BI14*'2019 KESIS Energy Balance (2)'!$B$1</f>
        <v>0</v>
      </c>
      <c r="BJ14" s="428">
        <f>'2019 KESIS Energy Balance'!BJ14*'2019 KESIS Energy Balance (2)'!$B$1</f>
        <v>-160074119679999.94</v>
      </c>
      <c r="BK14" s="428">
        <f>'2019 KESIS Energy Balance'!BK14*'2019 KESIS Energy Balance (2)'!$B$1</f>
        <v>17150132480000</v>
      </c>
      <c r="BL14" s="104"/>
      <c r="BM14" s="104"/>
    </row>
    <row r="15" spans="2:65">
      <c r="B15" s="107" t="s">
        <v>264</v>
      </c>
      <c r="C15" s="108" t="s">
        <v>265</v>
      </c>
      <c r="D15" s="428">
        <f>'2019 KESIS Energy Balance'!D15*'2019 KESIS Energy Balance (2)'!$B$1</f>
        <v>18915495680000</v>
      </c>
      <c r="E15" s="428">
        <f>'2019 KESIS Energy Balance'!E15*'2019 KESIS Energy Balance (2)'!$B$1</f>
        <v>138425267200000</v>
      </c>
      <c r="F15" s="428">
        <f>'2019 KESIS Energy Balance'!F15*'2019 KESIS Energy Balance (2)'!$B$1</f>
        <v>723005391359999.88</v>
      </c>
      <c r="G15" s="428">
        <f>'2019 KESIS Energy Balance'!G15*'2019 KESIS Energy Balance (2)'!$B$1</f>
        <v>2358975722240000</v>
      </c>
      <c r="H15" s="428">
        <f>'2019 KESIS Energy Balance'!H15*'2019 KESIS Energy Balance (2)'!$B$1</f>
        <v>37918366720000</v>
      </c>
      <c r="I15" s="428">
        <f>'2019 KESIS Energy Balance'!I15*'2019 KESIS Energy Balance (2)'!$B$1</f>
        <v>1230080000</v>
      </c>
      <c r="J15" s="428">
        <f>'2019 KESIS Energy Balance'!J15*'2019 KESIS Energy Balance (2)'!$B$1</f>
        <v>611032320000</v>
      </c>
      <c r="K15" s="428">
        <f>'2019 KESIS Energy Balance'!K15*'2019 KESIS Energy Balance (2)'!$B$1</f>
        <v>139633920000</v>
      </c>
      <c r="L15" s="428">
        <f>'2019 KESIS Energy Balance'!L15*'2019 KESIS Energy Balance (2)'!$B$1</f>
        <v>6517836800000</v>
      </c>
      <c r="M15" s="428">
        <f>'2019 KESIS Energy Balance'!M15*'2019 KESIS Energy Balance (2)'!$B$1</f>
        <v>0</v>
      </c>
      <c r="N15" s="428">
        <f>'2019 KESIS Energy Balance'!N15*'2019 KESIS Energy Balance (2)'!$B$1</f>
        <v>11904000000</v>
      </c>
      <c r="O15" s="428">
        <f>'2019 KESIS Energy Balance'!O15*'2019 KESIS Energy Balance (2)'!$B$1</f>
        <v>-79360000</v>
      </c>
      <c r="P15" s="428">
        <f>'2019 KESIS Energy Balance'!P15*'2019 KESIS Energy Balance (2)'!$B$1</f>
        <v>0</v>
      </c>
      <c r="Q15" s="428">
        <f>'2019 KESIS Energy Balance'!Q15*'2019 KESIS Energy Balance (2)'!$B$1</f>
        <v>2148188816639999.8</v>
      </c>
      <c r="R15" s="428">
        <f>'2019 KESIS Energy Balance'!R15*'2019 KESIS Energy Balance (2)'!$B$1</f>
        <v>19462682880000</v>
      </c>
      <c r="S15" s="428">
        <f>'2019 KESIS Energy Balance'!S15*'2019 KESIS Energy Balance (2)'!$B$1</f>
        <v>6193076435200001</v>
      </c>
      <c r="T15" s="428">
        <f>'2019 KESIS Energy Balance'!T15*'2019 KESIS Energy Balance (2)'!$B$1</f>
        <v>700800860160000.13</v>
      </c>
      <c r="U15" s="428">
        <f>'2019 KESIS Energy Balance'!U15*'2019 KESIS Energy Balance (2)'!$B$1</f>
        <v>872960000</v>
      </c>
      <c r="V15" s="428">
        <f>'2019 KESIS Energy Balance'!V15*'2019 KESIS Energy Balance (2)'!$B$1</f>
        <v>-427710720000</v>
      </c>
      <c r="W15" s="428">
        <f>'2019 KESIS Energy Balance'!W15*'2019 KESIS Energy Balance (2)'!$B$1</f>
        <v>-2184939520000</v>
      </c>
      <c r="X15" s="428">
        <f>'2019 KESIS Energy Balance'!X15*'2019 KESIS Energy Balance (2)'!$B$1</f>
        <v>248626745600000</v>
      </c>
      <c r="Y15" s="428">
        <f>'2019 KESIS Energy Balance'!Y15*'2019 KESIS Energy Balance (2)'!$B$1</f>
        <v>92800290560000</v>
      </c>
      <c r="Z15" s="428">
        <f>'2019 KESIS Energy Balance'!Z15*'2019 KESIS Energy Balance (2)'!$B$1</f>
        <v>-430827782400000</v>
      </c>
      <c r="AA15" s="428">
        <f>'2019 KESIS Energy Balance'!AA15*'2019 KESIS Energy Balance (2)'!$B$1</f>
        <v>-433305600000</v>
      </c>
      <c r="AB15" s="428">
        <f>'2019 KESIS Energy Balance'!AB15*'2019 KESIS Energy Balance (2)'!$B$1</f>
        <v>0</v>
      </c>
      <c r="AC15" s="428">
        <f>'2019 KESIS Energy Balance'!AC15*'2019 KESIS Energy Balance (2)'!$B$1</f>
        <v>-815406977280000</v>
      </c>
      <c r="AD15" s="428">
        <f>'2019 KESIS Energy Balance'!AD15*'2019 KESIS Energy Balance (2)'!$B$1</f>
        <v>-19448279040000</v>
      </c>
      <c r="AE15" s="428">
        <f>'2019 KESIS Energy Balance'!AE15*'2019 KESIS Energy Balance (2)'!$B$1</f>
        <v>-1154598085120000</v>
      </c>
      <c r="AF15" s="428">
        <f>'2019 KESIS Energy Balance'!AF15*'2019 KESIS Energy Balance (2)'!$B$1</f>
        <v>-4182192640000</v>
      </c>
      <c r="AG15" s="428">
        <f>'2019 KESIS Energy Balance'!AG15*'2019 KESIS Energy Balance (2)'!$B$1</f>
        <v>1716001280000</v>
      </c>
      <c r="AH15" s="428">
        <f>'2019 KESIS Energy Balance'!AH15*'2019 KESIS Energy Balance (2)'!$B$1</f>
        <v>-277144364800000</v>
      </c>
      <c r="AI15" s="428">
        <f>'2019 KESIS Energy Balance'!AI15*'2019 KESIS Energy Balance (2)'!$B$1</f>
        <v>541368366080000</v>
      </c>
      <c r="AJ15" s="428">
        <f>'2019 KESIS Energy Balance'!AJ15*'2019 KESIS Energy Balance (2)'!$B$1</f>
        <v>-13204115200000</v>
      </c>
      <c r="AK15" s="428">
        <f>'2019 KESIS Energy Balance'!AK15*'2019 KESIS Energy Balance (2)'!$B$1</f>
        <v>-92027086080000.016</v>
      </c>
      <c r="AL15" s="428">
        <f>'2019 KESIS Energy Balance'!AL15*'2019 KESIS Energy Balance (2)'!$B$1</f>
        <v>-131098553600000</v>
      </c>
      <c r="AM15" s="428">
        <f>'2019 KESIS Energy Balance'!AM15*'2019 KESIS Energy Balance (2)'!$B$1</f>
        <v>-14800640000</v>
      </c>
      <c r="AN15" s="428">
        <f>'2019 KESIS Energy Balance'!AN15*'2019 KESIS Energy Balance (2)'!$B$1</f>
        <v>7651335680000</v>
      </c>
      <c r="AO15" s="428">
        <f>'2019 KESIS Energy Balance'!AO15*'2019 KESIS Energy Balance (2)'!$B$1</f>
        <v>-79433169920000</v>
      </c>
      <c r="AP15" s="428">
        <f>'2019 KESIS Energy Balance'!AP15*'2019 KESIS Energy Balance (2)'!$B$1</f>
        <v>71697871360000</v>
      </c>
      <c r="AQ15" s="428">
        <f>'2019 KESIS Energy Balance'!AQ15*'2019 KESIS Energy Balance (2)'!$B$1</f>
        <v>38651375360000</v>
      </c>
      <c r="AR15" s="428">
        <f>'2019 KESIS Energy Balance'!AR15*'2019 KESIS Energy Balance (2)'!$B$1</f>
        <v>26582981120000</v>
      </c>
      <c r="AS15" s="428">
        <f>'2019 KESIS Energy Balance'!AS15*'2019 KESIS Energy Balance (2)'!$B$1</f>
        <v>111279861759999.98</v>
      </c>
      <c r="AT15" s="428">
        <f>'2019 KESIS Energy Balance'!AT15*'2019 KESIS Energy Balance (2)'!$B$1</f>
        <v>3820430080000</v>
      </c>
      <c r="AU15" s="428">
        <f>'2019 KESIS Energy Balance'!AU15*'2019 KESIS Energy Balance (2)'!$B$1</f>
        <v>2996554240000</v>
      </c>
      <c r="AV15" s="428">
        <f>'2019 KESIS Energy Balance'!AV15*'2019 KESIS Energy Balance (2)'!$B$1</f>
        <v>0</v>
      </c>
      <c r="AW15" s="428">
        <f>'2019 KESIS Energy Balance'!AW15*'2019 KESIS Energy Balance (2)'!$B$1</f>
        <v>27197624320000</v>
      </c>
      <c r="AX15" s="428">
        <f>'2019 KESIS Energy Balance'!AX15*'2019 KESIS Energy Balance (2)'!$B$1</f>
        <v>19398639360000</v>
      </c>
      <c r="AY15" s="428">
        <f>'2019 KESIS Energy Balance'!AY15*'2019 KESIS Energy Balance (2)'!$B$1</f>
        <v>0</v>
      </c>
      <c r="AZ15" s="428">
        <f>'2019 KESIS Energy Balance'!AZ15*'2019 KESIS Energy Balance (2)'!$B$1</f>
        <v>1233205196800000</v>
      </c>
      <c r="BA15" s="428">
        <f>'2019 KESIS Energy Balance'!BA15*'2019 KESIS Energy Balance (2)'!$B$1</f>
        <v>23589720320000</v>
      </c>
      <c r="BB15" s="428">
        <f>'2019 KESIS Energy Balance'!BB15*'2019 KESIS Energy Balance (2)'!$B$1</f>
        <v>8916968960000</v>
      </c>
      <c r="BC15" s="428">
        <f>'2019 KESIS Energy Balance'!BC15*'2019 KESIS Energy Balance (2)'!$B$1</f>
        <v>109840271360000</v>
      </c>
      <c r="BD15" s="428">
        <f>'2019 KESIS Energy Balance'!BD15*'2019 KESIS Energy Balance (2)'!$B$1</f>
        <v>1067868160000</v>
      </c>
      <c r="BE15" s="428">
        <f>'2019 KESIS Energy Balance'!BE15*'2019 KESIS Energy Balance (2)'!$B$1</f>
        <v>4008870400000</v>
      </c>
      <c r="BF15" s="428">
        <f>'2019 KESIS Energy Balance'!BF15*'2019 KESIS Energy Balance (2)'!$B$1</f>
        <v>22643828479999.996</v>
      </c>
      <c r="BG15" s="428">
        <f>'2019 KESIS Energy Balance'!BG15*'2019 KESIS Energy Balance (2)'!$B$1</f>
        <v>0</v>
      </c>
      <c r="BH15" s="428">
        <f>'2019 KESIS Energy Balance'!BH15*'2019 KESIS Energy Balance (2)'!$B$1</f>
        <v>0</v>
      </c>
      <c r="BI15" s="428">
        <f>'2019 KESIS Energy Balance'!BI15*'2019 KESIS Energy Balance (2)'!$B$1</f>
        <v>2630982400000.0005</v>
      </c>
      <c r="BJ15" s="428">
        <f>'2019 KESIS Energy Balance'!BJ15*'2019 KESIS Energy Balance (2)'!$B$1</f>
        <v>1.1925311889920002E+16</v>
      </c>
      <c r="BK15" s="428">
        <f>'2019 KESIS Energy Balance'!BK15*'2019 KESIS Energy Balance (2)'!$B$1</f>
        <v>488839347200000.06</v>
      </c>
      <c r="BL15" s="104"/>
      <c r="BM15" s="104"/>
    </row>
    <row r="16" spans="2:65">
      <c r="B16" s="107" t="s">
        <v>266</v>
      </c>
      <c r="C16" s="108" t="s">
        <v>267</v>
      </c>
      <c r="D16" s="428">
        <f>'2019 KESIS Energy Balance'!D16*'2019 KESIS Energy Balance (2)'!$B$1</f>
        <v>-18915495680000</v>
      </c>
      <c r="E16" s="428">
        <f>'2019 KESIS Energy Balance'!E16*'2019 KESIS Energy Balance (2)'!$B$1</f>
        <v>-16075240960000</v>
      </c>
      <c r="F16" s="428">
        <f>'2019 KESIS Energy Balance'!F16*'2019 KESIS Energy Balance (2)'!$B$1</f>
        <v>-723005391359999.88</v>
      </c>
      <c r="G16" s="428">
        <f>'2019 KESIS Energy Balance'!G16*'2019 KESIS Energy Balance (2)'!$B$1</f>
        <v>-2213014667520000</v>
      </c>
      <c r="H16" s="428">
        <f>'2019 KESIS Energy Balance'!H16*'2019 KESIS Energy Balance (2)'!$B$1</f>
        <v>-37918366720000</v>
      </c>
      <c r="I16" s="428">
        <f>'2019 KESIS Energy Balance'!I16*'2019 KESIS Energy Balance (2)'!$B$1</f>
        <v>0</v>
      </c>
      <c r="J16" s="428">
        <f>'2019 KESIS Energy Balance'!J16*'2019 KESIS Energy Balance (2)'!$B$1</f>
        <v>0</v>
      </c>
      <c r="K16" s="428">
        <f>'2019 KESIS Energy Balance'!K16*'2019 KESIS Energy Balance (2)'!$B$1</f>
        <v>18622935040000</v>
      </c>
      <c r="L16" s="428">
        <f>'2019 KESIS Energy Balance'!L16*'2019 KESIS Energy Balance (2)'!$B$1</f>
        <v>22048231680000</v>
      </c>
      <c r="M16" s="428">
        <f>'2019 KESIS Energy Balance'!M16*'2019 KESIS Energy Balance (2)'!$B$1</f>
        <v>22250202880000</v>
      </c>
      <c r="N16" s="428">
        <f>'2019 KESIS Energy Balance'!N16*'2019 KESIS Energy Balance (2)'!$B$1</f>
        <v>111053725440000</v>
      </c>
      <c r="O16" s="428">
        <f>'2019 KESIS Energy Balance'!O16*'2019 KESIS Energy Balance (2)'!$B$1</f>
        <v>92235723520000</v>
      </c>
      <c r="P16" s="428">
        <f>'2019 KESIS Energy Balance'!P16*'2019 KESIS Energy Balance (2)'!$B$1</f>
        <v>14034141440000</v>
      </c>
      <c r="Q16" s="428">
        <f>'2019 KESIS Energy Balance'!Q16*'2019 KESIS Energy Balance (2)'!$B$1</f>
        <v>-2045522451199999.8</v>
      </c>
      <c r="R16" s="428">
        <f>'2019 KESIS Energy Balance'!R16*'2019 KESIS Energy Balance (2)'!$B$1</f>
        <v>924464282880000.13</v>
      </c>
      <c r="S16" s="428">
        <f>'2019 KESIS Energy Balance'!S16*'2019 KESIS Energy Balance (2)'!$B$1</f>
        <v>-6193076435200001</v>
      </c>
      <c r="T16" s="428">
        <f>'2019 KESIS Energy Balance'!T16*'2019 KESIS Energy Balance (2)'!$B$1</f>
        <v>-700800860160000.13</v>
      </c>
      <c r="U16" s="428">
        <f>'2019 KESIS Energy Balance'!U16*'2019 KESIS Energy Balance (2)'!$B$1</f>
        <v>-872960000</v>
      </c>
      <c r="V16" s="428">
        <f>'2019 KESIS Energy Balance'!V16*'2019 KESIS Energy Balance (2)'!$B$1</f>
        <v>427710720000</v>
      </c>
      <c r="W16" s="428">
        <f>'2019 KESIS Energy Balance'!W16*'2019 KESIS Energy Balance (2)'!$B$1</f>
        <v>322139183360000</v>
      </c>
      <c r="X16" s="428">
        <f>'2019 KESIS Energy Balance'!X16*'2019 KESIS Energy Balance (2)'!$B$1</f>
        <v>18878791680000</v>
      </c>
      <c r="Y16" s="428">
        <f>'2019 KESIS Energy Balance'!Y16*'2019 KESIS Energy Balance (2)'!$B$1</f>
        <v>95743038720000</v>
      </c>
      <c r="Z16" s="428">
        <f>'2019 KESIS Energy Balance'!Z16*'2019 KESIS Energy Balance (2)'!$B$1</f>
        <v>838973167360000</v>
      </c>
      <c r="AA16" s="428">
        <f>'2019 KESIS Energy Balance'!AA16*'2019 KESIS Energy Balance (2)'!$B$1</f>
        <v>557384960000</v>
      </c>
      <c r="AB16" s="428">
        <f>'2019 KESIS Energy Balance'!AB16*'2019 KESIS Energy Balance (2)'!$B$1</f>
        <v>0</v>
      </c>
      <c r="AC16" s="428">
        <f>'2019 KESIS Energy Balance'!AC16*'2019 KESIS Energy Balance (2)'!$B$1</f>
        <v>938847886080000</v>
      </c>
      <c r="AD16" s="428">
        <f>'2019 KESIS Energy Balance'!AD16*'2019 KESIS Energy Balance (2)'!$B$1</f>
        <v>112000926720000</v>
      </c>
      <c r="AE16" s="428">
        <f>'2019 KESIS Energy Balance'!AE16*'2019 KESIS Energy Balance (2)'!$B$1</f>
        <v>2088207774720000</v>
      </c>
      <c r="AF16" s="428">
        <f>'2019 KESIS Energy Balance'!AF16*'2019 KESIS Energy Balance (2)'!$B$1</f>
        <v>11672149760000</v>
      </c>
      <c r="AG16" s="428">
        <f>'2019 KESIS Energy Balance'!AG16*'2019 KESIS Energy Balance (2)'!$B$1</f>
        <v>801734399999.99988</v>
      </c>
      <c r="AH16" s="428">
        <f>'2019 KESIS Energy Balance'!AH16*'2019 KESIS Energy Balance (2)'!$B$1</f>
        <v>325645506560000</v>
      </c>
      <c r="AI16" s="428">
        <f>'2019 KESIS Energy Balance'!AI16*'2019 KESIS Energy Balance (2)'!$B$1</f>
        <v>1196790940160000</v>
      </c>
      <c r="AJ16" s="428">
        <f>'2019 KESIS Energy Balance'!AJ16*'2019 KESIS Energy Balance (2)'!$B$1</f>
        <v>21605204480000</v>
      </c>
      <c r="AK16" s="428">
        <f>'2019 KESIS Energy Balance'!AK16*'2019 KESIS Energy Balance (2)'!$B$1</f>
        <v>125761395200000</v>
      </c>
      <c r="AL16" s="428">
        <f>'2019 KESIS Energy Balance'!AL16*'2019 KESIS Energy Balance (2)'!$B$1</f>
        <v>197923403519999.97</v>
      </c>
      <c r="AM16" s="428">
        <f>'2019 KESIS Energy Balance'!AM16*'2019 KESIS Energy Balance (2)'!$B$1</f>
        <v>794472960000</v>
      </c>
      <c r="AN16" s="428">
        <f>'2019 KESIS Energy Balance'!AN16*'2019 KESIS Energy Balance (2)'!$B$1</f>
        <v>23955093760000</v>
      </c>
      <c r="AO16" s="428">
        <f>'2019 KESIS Energy Balance'!AO16*'2019 KESIS Energy Balance (2)'!$B$1</f>
        <v>123256079360000</v>
      </c>
      <c r="AP16" s="428">
        <f>'2019 KESIS Energy Balance'!AP16*'2019 KESIS Energy Balance (2)'!$B$1</f>
        <v>-9327220480000</v>
      </c>
      <c r="AQ16" s="428">
        <f>'2019 KESIS Energy Balance'!AQ16*'2019 KESIS Energy Balance (2)'!$B$1</f>
        <v>-5404971520000</v>
      </c>
      <c r="AR16" s="428">
        <f>'2019 KESIS Energy Balance'!AR16*'2019 KESIS Energy Balance (2)'!$B$1</f>
        <v>-9622479360000</v>
      </c>
      <c r="AS16" s="428">
        <f>'2019 KESIS Energy Balance'!AS16*'2019 KESIS Energy Balance (2)'!$B$1</f>
        <v>-78715001600000</v>
      </c>
      <c r="AT16" s="428">
        <f>'2019 KESIS Energy Balance'!AT16*'2019 KESIS Energy Balance (2)'!$B$1</f>
        <v>-1725048319999.9998</v>
      </c>
      <c r="AU16" s="428">
        <f>'2019 KESIS Energy Balance'!AU16*'2019 KESIS Energy Balance (2)'!$B$1</f>
        <v>-2730777599999.9995</v>
      </c>
      <c r="AV16" s="428">
        <f>'2019 KESIS Energy Balance'!AV16*'2019 KESIS Energy Balance (2)'!$B$1</f>
        <v>0</v>
      </c>
      <c r="AW16" s="428">
        <f>'2019 KESIS Energy Balance'!AW16*'2019 KESIS Energy Balance (2)'!$B$1</f>
        <v>0</v>
      </c>
      <c r="AX16" s="428">
        <f>'2019 KESIS Energy Balance'!AX16*'2019 KESIS Energy Balance (2)'!$B$1</f>
        <v>-19398639360000</v>
      </c>
      <c r="AY16" s="428">
        <f>'2019 KESIS Energy Balance'!AY16*'2019 KESIS Energy Balance (2)'!$B$1</f>
        <v>0</v>
      </c>
      <c r="AZ16" s="428">
        <f>'2019 KESIS Energy Balance'!AZ16*'2019 KESIS Energy Balance (2)'!$B$1</f>
        <v>-1233205196800000</v>
      </c>
      <c r="BA16" s="428">
        <f>'2019 KESIS Energy Balance'!BA16*'2019 KESIS Energy Balance (2)'!$B$1</f>
        <v>-23589720320000</v>
      </c>
      <c r="BB16" s="428">
        <f>'2019 KESIS Energy Balance'!BB16*'2019 KESIS Energy Balance (2)'!$B$1</f>
        <v>0</v>
      </c>
      <c r="BC16" s="428">
        <f>'2019 KESIS Energy Balance'!BC16*'2019 KESIS Energy Balance (2)'!$B$1</f>
        <v>-109840271360000</v>
      </c>
      <c r="BD16" s="428">
        <f>'2019 KESIS Energy Balance'!BD16*'2019 KESIS Energy Balance (2)'!$B$1</f>
        <v>0</v>
      </c>
      <c r="BE16" s="428">
        <f>'2019 KESIS Energy Balance'!BE16*'2019 KESIS Energy Balance (2)'!$B$1</f>
        <v>-4008870400000</v>
      </c>
      <c r="BF16" s="428">
        <f>'2019 KESIS Energy Balance'!BF16*'2019 KESIS Energy Balance (2)'!$B$1</f>
        <v>-22643828479999.996</v>
      </c>
      <c r="BG16" s="428">
        <f>'2019 KESIS Energy Balance'!BG16*'2019 KESIS Energy Balance (2)'!$B$1</f>
        <v>0</v>
      </c>
      <c r="BH16" s="428">
        <f>'2019 KESIS Energy Balance'!BH16*'2019 KESIS Energy Balance (2)'!$B$1</f>
        <v>2023133447680000</v>
      </c>
      <c r="BI16" s="428">
        <f>'2019 KESIS Energy Balance'!BI16*'2019 KESIS Energy Balance (2)'!$B$1</f>
        <v>255030661120000</v>
      </c>
      <c r="BJ16" s="428">
        <f>'2019 KESIS Energy Balance'!BJ16*'2019 KESIS Energy Balance (2)'!$B$1</f>
        <v>-3541686611200002.5</v>
      </c>
      <c r="BK16" s="428">
        <f>'2019 KESIS Energy Balance'!BK16*'2019 KESIS Energy Balance (2)'!$B$1</f>
        <v>122070798080000</v>
      </c>
      <c r="BL16" s="104"/>
      <c r="BM16" s="104"/>
    </row>
    <row r="17" spans="2:65">
      <c r="B17" s="114" t="s">
        <v>268</v>
      </c>
      <c r="C17" s="115" t="s">
        <v>269</v>
      </c>
      <c r="D17" s="428">
        <f>'2019 KESIS Energy Balance'!D17*'2019 KESIS Energy Balance (2)'!$B$1</f>
        <v>-7511304960000</v>
      </c>
      <c r="E17" s="428">
        <f>'2019 KESIS Energy Balance'!E17*'2019 KESIS Energy Balance (2)'!$B$1</f>
        <v>-15352430080000</v>
      </c>
      <c r="F17" s="428">
        <f>'2019 KESIS Energy Balance'!F17*'2019 KESIS Energy Balance (2)'!$B$1</f>
        <v>0</v>
      </c>
      <c r="G17" s="428">
        <f>'2019 KESIS Energy Balance'!G17*'2019 KESIS Energy Balance (2)'!$B$1</f>
        <v>-1913336308480000</v>
      </c>
      <c r="H17" s="428">
        <f>'2019 KESIS Energy Balance'!H17*'2019 KESIS Energy Balance (2)'!$B$1</f>
        <v>-37918366720000</v>
      </c>
      <c r="I17" s="428">
        <f>'2019 KESIS Energy Balance'!I17*'2019 KESIS Energy Balance (2)'!$B$1</f>
        <v>0</v>
      </c>
      <c r="J17" s="428">
        <f>'2019 KESIS Energy Balance'!J17*'2019 KESIS Energy Balance (2)'!$B$1</f>
        <v>0</v>
      </c>
      <c r="K17" s="428">
        <f>'2019 KESIS Energy Balance'!K17*'2019 KESIS Energy Balance (2)'!$B$1</f>
        <v>0</v>
      </c>
      <c r="L17" s="428">
        <f>'2019 KESIS Energy Balance'!L17*'2019 KESIS Energy Balance (2)'!$B$1</f>
        <v>0</v>
      </c>
      <c r="M17" s="428">
        <f>'2019 KESIS Energy Balance'!M17*'2019 KESIS Energy Balance (2)'!$B$1</f>
        <v>0</v>
      </c>
      <c r="N17" s="428">
        <f>'2019 KESIS Energy Balance'!N17*'2019 KESIS Energy Balance (2)'!$B$1</f>
        <v>-32167822080000</v>
      </c>
      <c r="O17" s="428">
        <f>'2019 KESIS Energy Balance'!O17*'2019 KESIS Energy Balance (2)'!$B$1</f>
        <v>-123550108160000</v>
      </c>
      <c r="P17" s="428">
        <f>'2019 KESIS Energy Balance'!P17*'2019 KESIS Energy Balance (2)'!$B$1</f>
        <v>-31222168320000</v>
      </c>
      <c r="Q17" s="428">
        <f>'2019 KESIS Energy Balance'!Q17*'2019 KESIS Energy Balance (2)'!$B$1</f>
        <v>-815946069760000</v>
      </c>
      <c r="R17" s="428">
        <f>'2019 KESIS Energy Balance'!R17*'2019 KESIS Energy Balance (2)'!$B$1</f>
        <v>-308670720000</v>
      </c>
      <c r="S17" s="428">
        <f>'2019 KESIS Energy Balance'!S17*'2019 KESIS Energy Balance (2)'!$B$1</f>
        <v>0</v>
      </c>
      <c r="T17" s="428">
        <f>'2019 KESIS Energy Balance'!T17*'2019 KESIS Energy Balance (2)'!$B$1</f>
        <v>0</v>
      </c>
      <c r="U17" s="428">
        <f>'2019 KESIS Energy Balance'!U17*'2019 KESIS Energy Balance (2)'!$B$1</f>
        <v>0</v>
      </c>
      <c r="V17" s="428">
        <f>'2019 KESIS Energy Balance'!V17*'2019 KESIS Energy Balance (2)'!$B$1</f>
        <v>0</v>
      </c>
      <c r="W17" s="428">
        <f>'2019 KESIS Energy Balance'!W17*'2019 KESIS Energy Balance (2)'!$B$1</f>
        <v>0</v>
      </c>
      <c r="X17" s="428">
        <f>'2019 KESIS Energy Balance'!X17*'2019 KESIS Energy Balance (2)'!$B$1</f>
        <v>-202248960000.00003</v>
      </c>
      <c r="Y17" s="428">
        <f>'2019 KESIS Energy Balance'!Y17*'2019 KESIS Energy Balance (2)'!$B$1</f>
        <v>-24046080000</v>
      </c>
      <c r="Z17" s="428">
        <f>'2019 KESIS Energy Balance'!Z17*'2019 KESIS Energy Balance (2)'!$B$1</f>
        <v>-79360000</v>
      </c>
      <c r="AA17" s="428">
        <f>'2019 KESIS Energy Balance'!AA17*'2019 KESIS Energy Balance (2)'!$B$1</f>
        <v>0</v>
      </c>
      <c r="AB17" s="428">
        <f>'2019 KESIS Energy Balance'!AB17*'2019 KESIS Energy Balance (2)'!$B$1</f>
        <v>0</v>
      </c>
      <c r="AC17" s="428">
        <f>'2019 KESIS Energy Balance'!AC17*'2019 KESIS Energy Balance (2)'!$B$1</f>
        <v>0</v>
      </c>
      <c r="AD17" s="428">
        <f>'2019 KESIS Energy Balance'!AD17*'2019 KESIS Energy Balance (2)'!$B$1</f>
        <v>-6842141440000</v>
      </c>
      <c r="AE17" s="428">
        <f>'2019 KESIS Energy Balance'!AE17*'2019 KESIS Energy Balance (2)'!$B$1</f>
        <v>-5537502720000</v>
      </c>
      <c r="AF17" s="428">
        <f>'2019 KESIS Energy Balance'!AF17*'2019 KESIS Energy Balance (2)'!$B$1</f>
        <v>0</v>
      </c>
      <c r="AG17" s="428">
        <f>'2019 KESIS Energy Balance'!AG17*'2019 KESIS Energy Balance (2)'!$B$1</f>
        <v>0</v>
      </c>
      <c r="AH17" s="428">
        <f>'2019 KESIS Energy Balance'!AH17*'2019 KESIS Energy Balance (2)'!$B$1</f>
        <v>-20557454080000</v>
      </c>
      <c r="AI17" s="428">
        <f>'2019 KESIS Energy Balance'!AI17*'2019 KESIS Energy Balance (2)'!$B$1</f>
        <v>-10375645440000</v>
      </c>
      <c r="AJ17" s="428">
        <f>'2019 KESIS Energy Balance'!AJ17*'2019 KESIS Energy Balance (2)'!$B$1</f>
        <v>0</v>
      </c>
      <c r="AK17" s="428">
        <f>'2019 KESIS Energy Balance'!AK17*'2019 KESIS Energy Balance (2)'!$B$1</f>
        <v>0</v>
      </c>
      <c r="AL17" s="428">
        <f>'2019 KESIS Energy Balance'!AL17*'2019 KESIS Energy Balance (2)'!$B$1</f>
        <v>0</v>
      </c>
      <c r="AM17" s="428">
        <f>'2019 KESIS Energy Balance'!AM17*'2019 KESIS Energy Balance (2)'!$B$1</f>
        <v>0</v>
      </c>
      <c r="AN17" s="428">
        <f>'2019 KESIS Energy Balance'!AN17*'2019 KESIS Energy Balance (2)'!$B$1</f>
        <v>0</v>
      </c>
      <c r="AO17" s="428">
        <f>'2019 KESIS Energy Balance'!AO17*'2019 KESIS Energy Balance (2)'!$B$1</f>
        <v>0</v>
      </c>
      <c r="AP17" s="428">
        <f>'2019 KESIS Energy Balance'!AP17*'2019 KESIS Energy Balance (2)'!$B$1</f>
        <v>-2419488000000</v>
      </c>
      <c r="AQ17" s="428">
        <f>'2019 KESIS Energy Balance'!AQ17*'2019 KESIS Energy Balance (2)'!$B$1</f>
        <v>-493539840000</v>
      </c>
      <c r="AR17" s="428">
        <f>'2019 KESIS Energy Balance'!AR17*'2019 KESIS Energy Balance (2)'!$B$1</f>
        <v>-1865872640000.0002</v>
      </c>
      <c r="AS17" s="428">
        <f>'2019 KESIS Energy Balance'!AS17*'2019 KESIS Energy Balance (2)'!$B$1</f>
        <v>-36386004480000</v>
      </c>
      <c r="AT17" s="428">
        <f>'2019 KESIS Energy Balance'!AT17*'2019 KESIS Energy Balance (2)'!$B$1</f>
        <v>-1537679360000</v>
      </c>
      <c r="AU17" s="428">
        <f>'2019 KESIS Energy Balance'!AU17*'2019 KESIS Energy Balance (2)'!$B$1</f>
        <v>-2024433920000</v>
      </c>
      <c r="AV17" s="428">
        <f>'2019 KESIS Energy Balance'!AV17*'2019 KESIS Energy Balance (2)'!$B$1</f>
        <v>0</v>
      </c>
      <c r="AW17" s="428">
        <f>'2019 KESIS Energy Balance'!AW17*'2019 KESIS Energy Balance (2)'!$B$1</f>
        <v>0</v>
      </c>
      <c r="AX17" s="428">
        <f>'2019 KESIS Energy Balance'!AX17*'2019 KESIS Energy Balance (2)'!$B$1</f>
        <v>-19398639360000</v>
      </c>
      <c r="AY17" s="428">
        <f>'2019 KESIS Energy Balance'!AY17*'2019 KESIS Energy Balance (2)'!$B$1</f>
        <v>0</v>
      </c>
      <c r="AZ17" s="428">
        <f>'2019 KESIS Energy Balance'!AZ17*'2019 KESIS Energy Balance (2)'!$B$1</f>
        <v>-1233205196800000</v>
      </c>
      <c r="BA17" s="428">
        <f>'2019 KESIS Energy Balance'!BA17*'2019 KESIS Energy Balance (2)'!$B$1</f>
        <v>-23589720320000</v>
      </c>
      <c r="BB17" s="428">
        <f>'2019 KESIS Energy Balance'!BB17*'2019 KESIS Energy Balance (2)'!$B$1</f>
        <v>0</v>
      </c>
      <c r="BC17" s="428">
        <f>'2019 KESIS Energy Balance'!BC17*'2019 KESIS Energy Balance (2)'!$B$1</f>
        <v>-109840271360000</v>
      </c>
      <c r="BD17" s="428">
        <f>'2019 KESIS Energy Balance'!BD17*'2019 KESIS Energy Balance (2)'!$B$1</f>
        <v>0</v>
      </c>
      <c r="BE17" s="428">
        <f>'2019 KESIS Energy Balance'!BE17*'2019 KESIS Energy Balance (2)'!$B$1</f>
        <v>-4008870400000</v>
      </c>
      <c r="BF17" s="428">
        <f>'2019 KESIS Energy Balance'!BF17*'2019 KESIS Energy Balance (2)'!$B$1</f>
        <v>-22643828479999.996</v>
      </c>
      <c r="BG17" s="428">
        <f>'2019 KESIS Energy Balance'!BG17*'2019 KESIS Energy Balance (2)'!$B$1</f>
        <v>-19331461120000</v>
      </c>
      <c r="BH17" s="428">
        <f>'2019 KESIS Energy Balance'!BH17*'2019 KESIS Energy Balance (2)'!$B$1</f>
        <v>1836141209600000</v>
      </c>
      <c r="BI17" s="428">
        <f>'2019 KESIS Energy Balance'!BI17*'2019 KESIS Energy Balance (2)'!$B$1</f>
        <v>0</v>
      </c>
      <c r="BJ17" s="428">
        <f>'2019 KESIS Energy Balance'!BJ17*'2019 KESIS Energy Balance (2)'!$B$1</f>
        <v>-2661456163839998</v>
      </c>
      <c r="BK17" s="428">
        <f>'2019 KESIS Energy Balance'!BK17*'2019 KESIS Energy Balance (2)'!$B$1</f>
        <v>-426359774720000</v>
      </c>
      <c r="BL17" s="104"/>
      <c r="BM17" s="104"/>
    </row>
    <row r="18" spans="2:65">
      <c r="B18" s="116" t="s">
        <v>270</v>
      </c>
      <c r="C18" s="117" t="s">
        <v>271</v>
      </c>
      <c r="D18" s="428">
        <f>'2019 KESIS Energy Balance'!D18*'2019 KESIS Energy Balance (2)'!$B$1</f>
        <v>-7511304960000</v>
      </c>
      <c r="E18" s="428">
        <f>'2019 KESIS Energy Balance'!E18*'2019 KESIS Energy Balance (2)'!$B$1</f>
        <v>-15352430080000</v>
      </c>
      <c r="F18" s="428">
        <f>'2019 KESIS Energy Balance'!F18*'2019 KESIS Energy Balance (2)'!$B$1</f>
        <v>0</v>
      </c>
      <c r="G18" s="428">
        <f>'2019 KESIS Energy Balance'!G18*'2019 KESIS Energy Balance (2)'!$B$1</f>
        <v>-1913336308480000</v>
      </c>
      <c r="H18" s="428">
        <f>'2019 KESIS Energy Balance'!H18*'2019 KESIS Energy Balance (2)'!$B$1</f>
        <v>-37918366720000</v>
      </c>
      <c r="I18" s="428">
        <f>'2019 KESIS Energy Balance'!I18*'2019 KESIS Energy Balance (2)'!$B$1</f>
        <v>0</v>
      </c>
      <c r="J18" s="428">
        <f>'2019 KESIS Energy Balance'!J18*'2019 KESIS Energy Balance (2)'!$B$1</f>
        <v>0</v>
      </c>
      <c r="K18" s="428">
        <f>'2019 KESIS Energy Balance'!K18*'2019 KESIS Energy Balance (2)'!$B$1</f>
        <v>0</v>
      </c>
      <c r="L18" s="428">
        <f>'2019 KESIS Energy Balance'!L18*'2019 KESIS Energy Balance (2)'!$B$1</f>
        <v>0</v>
      </c>
      <c r="M18" s="428">
        <f>'2019 KESIS Energy Balance'!M18*'2019 KESIS Energy Balance (2)'!$B$1</f>
        <v>0</v>
      </c>
      <c r="N18" s="428">
        <f>'2019 KESIS Energy Balance'!N18*'2019 KESIS Energy Balance (2)'!$B$1</f>
        <v>-17703946240000</v>
      </c>
      <c r="O18" s="428">
        <f>'2019 KESIS Energy Balance'!O18*'2019 KESIS Energy Balance (2)'!$B$1</f>
        <v>-48530306560000</v>
      </c>
      <c r="P18" s="428">
        <f>'2019 KESIS Energy Balance'!P18*'2019 KESIS Energy Balance (2)'!$B$1</f>
        <v>-15466748160000</v>
      </c>
      <c r="Q18" s="428">
        <f>'2019 KESIS Energy Balance'!Q18*'2019 KESIS Energy Balance (2)'!$B$1</f>
        <v>-789071837440000.13</v>
      </c>
      <c r="R18" s="428">
        <f>'2019 KESIS Energy Balance'!R18*'2019 KESIS Energy Balance (2)'!$B$1</f>
        <v>0</v>
      </c>
      <c r="S18" s="428">
        <f>'2019 KESIS Energy Balance'!S18*'2019 KESIS Energy Balance (2)'!$B$1</f>
        <v>0</v>
      </c>
      <c r="T18" s="428">
        <f>'2019 KESIS Energy Balance'!T18*'2019 KESIS Energy Balance (2)'!$B$1</f>
        <v>0</v>
      </c>
      <c r="U18" s="428">
        <f>'2019 KESIS Energy Balance'!U18*'2019 KESIS Energy Balance (2)'!$B$1</f>
        <v>0</v>
      </c>
      <c r="V18" s="428">
        <f>'2019 KESIS Energy Balance'!V18*'2019 KESIS Energy Balance (2)'!$B$1</f>
        <v>0</v>
      </c>
      <c r="W18" s="428">
        <f>'2019 KESIS Energy Balance'!W18*'2019 KESIS Energy Balance (2)'!$B$1</f>
        <v>0</v>
      </c>
      <c r="X18" s="428">
        <f>'2019 KESIS Energy Balance'!X18*'2019 KESIS Energy Balance (2)'!$B$1</f>
        <v>-202248960000.00003</v>
      </c>
      <c r="Y18" s="428">
        <f>'2019 KESIS Energy Balance'!Y18*'2019 KESIS Energy Balance (2)'!$B$1</f>
        <v>-24046080000</v>
      </c>
      <c r="Z18" s="428">
        <f>'2019 KESIS Energy Balance'!Z18*'2019 KESIS Energy Balance (2)'!$B$1</f>
        <v>-79360000</v>
      </c>
      <c r="AA18" s="428">
        <f>'2019 KESIS Energy Balance'!AA18*'2019 KESIS Energy Balance (2)'!$B$1</f>
        <v>0</v>
      </c>
      <c r="AB18" s="428">
        <f>'2019 KESIS Energy Balance'!AB18*'2019 KESIS Energy Balance (2)'!$B$1</f>
        <v>0</v>
      </c>
      <c r="AC18" s="428">
        <f>'2019 KESIS Energy Balance'!AC18*'2019 KESIS Energy Balance (2)'!$B$1</f>
        <v>0</v>
      </c>
      <c r="AD18" s="428">
        <f>'2019 KESIS Energy Balance'!AD18*'2019 KESIS Energy Balance (2)'!$B$1</f>
        <v>-6842141440000</v>
      </c>
      <c r="AE18" s="428">
        <f>'2019 KESIS Energy Balance'!AE18*'2019 KESIS Energy Balance (2)'!$B$1</f>
        <v>-5531074560000</v>
      </c>
      <c r="AF18" s="428">
        <f>'2019 KESIS Energy Balance'!AF18*'2019 KESIS Energy Balance (2)'!$B$1</f>
        <v>0</v>
      </c>
      <c r="AG18" s="428">
        <f>'2019 KESIS Energy Balance'!AG18*'2019 KESIS Energy Balance (2)'!$B$1</f>
        <v>0</v>
      </c>
      <c r="AH18" s="428">
        <f>'2019 KESIS Energy Balance'!AH18*'2019 KESIS Energy Balance (2)'!$B$1</f>
        <v>-18394775040000</v>
      </c>
      <c r="AI18" s="428">
        <f>'2019 KESIS Energy Balance'!AI18*'2019 KESIS Energy Balance (2)'!$B$1</f>
        <v>0</v>
      </c>
      <c r="AJ18" s="428">
        <f>'2019 KESIS Energy Balance'!AJ18*'2019 KESIS Energy Balance (2)'!$B$1</f>
        <v>0</v>
      </c>
      <c r="AK18" s="428">
        <f>'2019 KESIS Energy Balance'!AK18*'2019 KESIS Energy Balance (2)'!$B$1</f>
        <v>0</v>
      </c>
      <c r="AL18" s="428">
        <f>'2019 KESIS Energy Balance'!AL18*'2019 KESIS Energy Balance (2)'!$B$1</f>
        <v>0</v>
      </c>
      <c r="AM18" s="428">
        <f>'2019 KESIS Energy Balance'!AM18*'2019 KESIS Energy Balance (2)'!$B$1</f>
        <v>0</v>
      </c>
      <c r="AN18" s="428">
        <f>'2019 KESIS Energy Balance'!AN18*'2019 KESIS Energy Balance (2)'!$B$1</f>
        <v>0</v>
      </c>
      <c r="AO18" s="428">
        <f>'2019 KESIS Energy Balance'!AO18*'2019 KESIS Energy Balance (2)'!$B$1</f>
        <v>0</v>
      </c>
      <c r="AP18" s="428">
        <f>'2019 KESIS Energy Balance'!AP18*'2019 KESIS Energy Balance (2)'!$B$1</f>
        <v>-2387863040000</v>
      </c>
      <c r="AQ18" s="428">
        <f>'2019 KESIS Energy Balance'!AQ18*'2019 KESIS Energy Balance (2)'!$B$1</f>
        <v>-210899200000.00003</v>
      </c>
      <c r="AR18" s="428">
        <f>'2019 KESIS Energy Balance'!AR18*'2019 KESIS Energy Balance (2)'!$B$1</f>
        <v>-1757704960000</v>
      </c>
      <c r="AS18" s="428">
        <f>'2019 KESIS Energy Balance'!AS18*'2019 KESIS Energy Balance (2)'!$B$1</f>
        <v>-36354696960000</v>
      </c>
      <c r="AT18" s="428">
        <f>'2019 KESIS Energy Balance'!AT18*'2019 KESIS Energy Balance (2)'!$B$1</f>
        <v>-1423361280000</v>
      </c>
      <c r="AU18" s="428">
        <f>'2019 KESIS Energy Balance'!AU18*'2019 KESIS Energy Balance (2)'!$B$1</f>
        <v>-2024433920000</v>
      </c>
      <c r="AV18" s="428">
        <f>'2019 KESIS Energy Balance'!AV18*'2019 KESIS Energy Balance (2)'!$B$1</f>
        <v>0</v>
      </c>
      <c r="AW18" s="428">
        <f>'2019 KESIS Energy Balance'!AW18*'2019 KESIS Energy Balance (2)'!$B$1</f>
        <v>0</v>
      </c>
      <c r="AX18" s="428">
        <f>'2019 KESIS Energy Balance'!AX18*'2019 KESIS Energy Balance (2)'!$B$1</f>
        <v>-19398639360000</v>
      </c>
      <c r="AY18" s="428">
        <f>'2019 KESIS Energy Balance'!AY18*'2019 KESIS Energy Balance (2)'!$B$1</f>
        <v>0</v>
      </c>
      <c r="AZ18" s="428">
        <f>'2019 KESIS Energy Balance'!AZ18*'2019 KESIS Energy Balance (2)'!$B$1</f>
        <v>-1233205196800000</v>
      </c>
      <c r="BA18" s="428">
        <f>'2019 KESIS Energy Balance'!BA18*'2019 KESIS Energy Balance (2)'!$B$1</f>
        <v>-23569483520000</v>
      </c>
      <c r="BB18" s="428">
        <f>'2019 KESIS Energy Balance'!BB18*'2019 KESIS Energy Balance (2)'!$B$1</f>
        <v>0</v>
      </c>
      <c r="BC18" s="428">
        <f>'2019 KESIS Energy Balance'!BC18*'2019 KESIS Energy Balance (2)'!$B$1</f>
        <v>-99739886080000.016</v>
      </c>
      <c r="BD18" s="428">
        <f>'2019 KESIS Energy Balance'!BD18*'2019 KESIS Energy Balance (2)'!$B$1</f>
        <v>0</v>
      </c>
      <c r="BE18" s="428">
        <f>'2019 KESIS Energy Balance'!BE18*'2019 KESIS Energy Balance (2)'!$B$1</f>
        <v>-4008870400000</v>
      </c>
      <c r="BF18" s="428">
        <f>'2019 KESIS Energy Balance'!BF18*'2019 KESIS Energy Balance (2)'!$B$1</f>
        <v>-22561928960000</v>
      </c>
      <c r="BG18" s="428">
        <f>'2019 KESIS Energy Balance'!BG18*'2019 KESIS Energy Balance (2)'!$B$1</f>
        <v>-19074176000000</v>
      </c>
      <c r="BH18" s="428">
        <f>'2019 KESIS Energy Balance'!BH18*'2019 KESIS Energy Balance (2)'!$B$1</f>
        <v>1756747838720000</v>
      </c>
      <c r="BI18" s="428">
        <f>'2019 KESIS Energy Balance'!BI18*'2019 KESIS Energy Balance (2)'!$B$1</f>
        <v>0</v>
      </c>
      <c r="BJ18" s="428">
        <f>'2019 KESIS Energy Balance'!BJ18*'2019 KESIS Energy Balance (2)'!$B$1</f>
        <v>-2584854915839999</v>
      </c>
      <c r="BK18" s="428">
        <f>'2019 KESIS Energy Balance'!BK18*'2019 KESIS Energy Balance (2)'!$B$1</f>
        <v>-324299322880000</v>
      </c>
      <c r="BL18" s="104"/>
      <c r="BM18" s="104"/>
    </row>
    <row r="19" spans="2:65" collapsed="1">
      <c r="B19" s="116" t="s">
        <v>272</v>
      </c>
      <c r="C19" s="117" t="s">
        <v>273</v>
      </c>
      <c r="D19" s="428">
        <f>'2019 KESIS Energy Balance'!D19*'2019 KESIS Energy Balance (2)'!$B$1</f>
        <v>0</v>
      </c>
      <c r="E19" s="428">
        <f>'2019 KESIS Energy Balance'!E19*'2019 KESIS Energy Balance (2)'!$B$1</f>
        <v>0</v>
      </c>
      <c r="F19" s="428">
        <f>'2019 KESIS Energy Balance'!F19*'2019 KESIS Energy Balance (2)'!$B$1</f>
        <v>0</v>
      </c>
      <c r="G19" s="428">
        <f>'2019 KESIS Energy Balance'!G19*'2019 KESIS Energy Balance (2)'!$B$1</f>
        <v>0</v>
      </c>
      <c r="H19" s="428">
        <f>'2019 KESIS Energy Balance'!H19*'2019 KESIS Energy Balance (2)'!$B$1</f>
        <v>0</v>
      </c>
      <c r="I19" s="428">
        <f>'2019 KESIS Energy Balance'!I19*'2019 KESIS Energy Balance (2)'!$B$1</f>
        <v>0</v>
      </c>
      <c r="J19" s="428">
        <f>'2019 KESIS Energy Balance'!J19*'2019 KESIS Energy Balance (2)'!$B$1</f>
        <v>0</v>
      </c>
      <c r="K19" s="428">
        <f>'2019 KESIS Energy Balance'!K19*'2019 KESIS Energy Balance (2)'!$B$1</f>
        <v>0</v>
      </c>
      <c r="L19" s="428">
        <f>'2019 KESIS Energy Balance'!L19*'2019 KESIS Energy Balance (2)'!$B$1</f>
        <v>0</v>
      </c>
      <c r="M19" s="428">
        <f>'2019 KESIS Energy Balance'!M19*'2019 KESIS Energy Balance (2)'!$B$1</f>
        <v>0</v>
      </c>
      <c r="N19" s="428">
        <f>'2019 KESIS Energy Balance'!N19*'2019 KESIS Energy Balance (2)'!$B$1</f>
        <v>-14463875840000</v>
      </c>
      <c r="O19" s="428">
        <f>'2019 KESIS Energy Balance'!O19*'2019 KESIS Energy Balance (2)'!$B$1</f>
        <v>-75019761920000</v>
      </c>
      <c r="P19" s="428">
        <f>'2019 KESIS Energy Balance'!P19*'2019 KESIS Energy Balance (2)'!$B$1</f>
        <v>-15755420160000</v>
      </c>
      <c r="Q19" s="428">
        <f>'2019 KESIS Energy Balance'!Q19*'2019 KESIS Energy Balance (2)'!$B$1</f>
        <v>-26874232320000</v>
      </c>
      <c r="R19" s="428">
        <f>'2019 KESIS Energy Balance'!R19*'2019 KESIS Energy Balance (2)'!$B$1</f>
        <v>-308670720000</v>
      </c>
      <c r="S19" s="428">
        <f>'2019 KESIS Energy Balance'!S19*'2019 KESIS Energy Balance (2)'!$B$1</f>
        <v>0</v>
      </c>
      <c r="T19" s="428">
        <f>'2019 KESIS Energy Balance'!T19*'2019 KESIS Energy Balance (2)'!$B$1</f>
        <v>0</v>
      </c>
      <c r="U19" s="428">
        <f>'2019 KESIS Energy Balance'!U19*'2019 KESIS Energy Balance (2)'!$B$1</f>
        <v>0</v>
      </c>
      <c r="V19" s="428">
        <f>'2019 KESIS Energy Balance'!V19*'2019 KESIS Energy Balance (2)'!$B$1</f>
        <v>0</v>
      </c>
      <c r="W19" s="428">
        <f>'2019 KESIS Energy Balance'!W19*'2019 KESIS Energy Balance (2)'!$B$1</f>
        <v>0</v>
      </c>
      <c r="X19" s="428">
        <f>'2019 KESIS Energy Balance'!X19*'2019 KESIS Energy Balance (2)'!$B$1</f>
        <v>0</v>
      </c>
      <c r="Y19" s="428">
        <f>'2019 KESIS Energy Balance'!Y19*'2019 KESIS Energy Balance (2)'!$B$1</f>
        <v>0</v>
      </c>
      <c r="Z19" s="428">
        <f>'2019 KESIS Energy Balance'!Z19*'2019 KESIS Energy Balance (2)'!$B$1</f>
        <v>0</v>
      </c>
      <c r="AA19" s="428">
        <f>'2019 KESIS Energy Balance'!AA19*'2019 KESIS Energy Balance (2)'!$B$1</f>
        <v>0</v>
      </c>
      <c r="AB19" s="428">
        <f>'2019 KESIS Energy Balance'!AB19*'2019 KESIS Energy Balance (2)'!$B$1</f>
        <v>0</v>
      </c>
      <c r="AC19" s="428">
        <f>'2019 KESIS Energy Balance'!AC19*'2019 KESIS Energy Balance (2)'!$B$1</f>
        <v>0</v>
      </c>
      <c r="AD19" s="428">
        <f>'2019 KESIS Energy Balance'!AD19*'2019 KESIS Energy Balance (2)'!$B$1</f>
        <v>0</v>
      </c>
      <c r="AE19" s="428">
        <f>'2019 KESIS Energy Balance'!AE19*'2019 KESIS Energy Balance (2)'!$B$1</f>
        <v>-6428160000</v>
      </c>
      <c r="AF19" s="428">
        <f>'2019 KESIS Energy Balance'!AF19*'2019 KESIS Energy Balance (2)'!$B$1</f>
        <v>0</v>
      </c>
      <c r="AG19" s="428">
        <f>'2019 KESIS Energy Balance'!AG19*'2019 KESIS Energy Balance (2)'!$B$1</f>
        <v>0</v>
      </c>
      <c r="AH19" s="428">
        <f>'2019 KESIS Energy Balance'!AH19*'2019 KESIS Energy Balance (2)'!$B$1</f>
        <v>-2162679040000</v>
      </c>
      <c r="AI19" s="428">
        <f>'2019 KESIS Energy Balance'!AI19*'2019 KESIS Energy Balance (2)'!$B$1</f>
        <v>-10375645440000</v>
      </c>
      <c r="AJ19" s="428">
        <f>'2019 KESIS Energy Balance'!AJ19*'2019 KESIS Energy Balance (2)'!$B$1</f>
        <v>0</v>
      </c>
      <c r="AK19" s="428">
        <f>'2019 KESIS Energy Balance'!AK19*'2019 KESIS Energy Balance (2)'!$B$1</f>
        <v>0</v>
      </c>
      <c r="AL19" s="428">
        <f>'2019 KESIS Energy Balance'!AL19*'2019 KESIS Energy Balance (2)'!$B$1</f>
        <v>0</v>
      </c>
      <c r="AM19" s="428">
        <f>'2019 KESIS Energy Balance'!AM19*'2019 KESIS Energy Balance (2)'!$B$1</f>
        <v>0</v>
      </c>
      <c r="AN19" s="428">
        <f>'2019 KESIS Energy Balance'!AN19*'2019 KESIS Energy Balance (2)'!$B$1</f>
        <v>0</v>
      </c>
      <c r="AO19" s="428">
        <f>'2019 KESIS Energy Balance'!AO19*'2019 KESIS Energy Balance (2)'!$B$1</f>
        <v>0</v>
      </c>
      <c r="AP19" s="428">
        <f>'2019 KESIS Energy Balance'!AP19*'2019 KESIS Energy Balance (2)'!$B$1</f>
        <v>-31664640000</v>
      </c>
      <c r="AQ19" s="428">
        <f>'2019 KESIS Energy Balance'!AQ19*'2019 KESIS Energy Balance (2)'!$B$1</f>
        <v>-282680320000</v>
      </c>
      <c r="AR19" s="428">
        <f>'2019 KESIS Energy Balance'!AR19*'2019 KESIS Energy Balance (2)'!$B$1</f>
        <v>-108167680000</v>
      </c>
      <c r="AS19" s="428">
        <f>'2019 KESIS Energy Balance'!AS19*'2019 KESIS Energy Balance (2)'!$B$1</f>
        <v>-31347200000</v>
      </c>
      <c r="AT19" s="428">
        <f>'2019 KESIS Energy Balance'!AT19*'2019 KESIS Energy Balance (2)'!$B$1</f>
        <v>-114318079999.99998</v>
      </c>
      <c r="AU19" s="428">
        <f>'2019 KESIS Energy Balance'!AU19*'2019 KESIS Energy Balance (2)'!$B$1</f>
        <v>0</v>
      </c>
      <c r="AV19" s="428">
        <f>'2019 KESIS Energy Balance'!AV19*'2019 KESIS Energy Balance (2)'!$B$1</f>
        <v>0</v>
      </c>
      <c r="AW19" s="428">
        <f>'2019 KESIS Energy Balance'!AW19*'2019 KESIS Energy Balance (2)'!$B$1</f>
        <v>0</v>
      </c>
      <c r="AX19" s="428">
        <f>'2019 KESIS Energy Balance'!AX19*'2019 KESIS Energy Balance (2)'!$B$1</f>
        <v>0</v>
      </c>
      <c r="AY19" s="428">
        <f>'2019 KESIS Energy Balance'!AY19*'2019 KESIS Energy Balance (2)'!$B$1</f>
        <v>0</v>
      </c>
      <c r="AZ19" s="428">
        <f>'2019 KESIS Energy Balance'!AZ19*'2019 KESIS Energy Balance (2)'!$B$1</f>
        <v>0</v>
      </c>
      <c r="BA19" s="428">
        <f>'2019 KESIS Energy Balance'!BA19*'2019 KESIS Energy Balance (2)'!$B$1</f>
        <v>-20276480000</v>
      </c>
      <c r="BB19" s="428">
        <f>'2019 KESIS Energy Balance'!BB19*'2019 KESIS Energy Balance (2)'!$B$1</f>
        <v>0</v>
      </c>
      <c r="BC19" s="428">
        <f>'2019 KESIS Energy Balance'!BC19*'2019 KESIS Energy Balance (2)'!$B$1</f>
        <v>-10100385280000</v>
      </c>
      <c r="BD19" s="428">
        <f>'2019 KESIS Energy Balance'!BD19*'2019 KESIS Energy Balance (2)'!$B$1</f>
        <v>0</v>
      </c>
      <c r="BE19" s="428">
        <f>'2019 KESIS Energy Balance'!BE19*'2019 KESIS Energy Balance (2)'!$B$1</f>
        <v>0</v>
      </c>
      <c r="BF19" s="428">
        <f>'2019 KESIS Energy Balance'!BF19*'2019 KESIS Energy Balance (2)'!$B$1</f>
        <v>-81899520000</v>
      </c>
      <c r="BG19" s="428">
        <f>'2019 KESIS Energy Balance'!BG19*'2019 KESIS Energy Balance (2)'!$B$1</f>
        <v>-257285120000</v>
      </c>
      <c r="BH19" s="428">
        <f>'2019 KESIS Energy Balance'!BH19*'2019 KESIS Energy Balance (2)'!$B$1</f>
        <v>79393370880000</v>
      </c>
      <c r="BI19" s="428">
        <f>'2019 KESIS Energy Balance'!BI19*'2019 KESIS Energy Balance (2)'!$B$1</f>
        <v>0</v>
      </c>
      <c r="BJ19" s="428">
        <f>'2019 KESIS Energy Balance'!BJ19*'2019 KESIS Energy Balance (2)'!$B$1</f>
        <v>-76601367039999.969</v>
      </c>
      <c r="BK19" s="428">
        <f>'2019 KESIS Energy Balance'!BK19*'2019 KESIS Energy Balance (2)'!$B$1</f>
        <v>-102060451840000</v>
      </c>
      <c r="BL19" s="104"/>
      <c r="BM19" s="104"/>
    </row>
    <row r="20" spans="2:65">
      <c r="B20" s="114" t="s">
        <v>274</v>
      </c>
      <c r="C20" s="115" t="s">
        <v>275</v>
      </c>
      <c r="D20" s="428">
        <f>'2019 KESIS Energy Balance'!D20*'2019 KESIS Energy Balance (2)'!$B$1</f>
        <v>0</v>
      </c>
      <c r="E20" s="428">
        <f>'2019 KESIS Energy Balance'!E20*'2019 KESIS Energy Balance (2)'!$B$1</f>
        <v>0</v>
      </c>
      <c r="F20" s="428">
        <f>'2019 KESIS Energy Balance'!F20*'2019 KESIS Energy Balance (2)'!$B$1</f>
        <v>0</v>
      </c>
      <c r="G20" s="428">
        <f>'2019 KESIS Energy Balance'!G20*'2019 KESIS Energy Balance (2)'!$B$1</f>
        <v>-100241996800000.02</v>
      </c>
      <c r="H20" s="428">
        <f>'2019 KESIS Energy Balance'!H20*'2019 KESIS Energy Balance (2)'!$B$1</f>
        <v>0</v>
      </c>
      <c r="I20" s="428">
        <f>'2019 KESIS Energy Balance'!I20*'2019 KESIS Energy Balance (2)'!$B$1</f>
        <v>0</v>
      </c>
      <c r="J20" s="428">
        <f>'2019 KESIS Energy Balance'!J20*'2019 KESIS Energy Balance (2)'!$B$1</f>
        <v>0</v>
      </c>
      <c r="K20" s="428">
        <f>'2019 KESIS Energy Balance'!K20*'2019 KESIS Energy Balance (2)'!$B$1</f>
        <v>0</v>
      </c>
      <c r="L20" s="428">
        <f>'2019 KESIS Energy Balance'!L20*'2019 KESIS Energy Balance (2)'!$B$1</f>
        <v>0</v>
      </c>
      <c r="M20" s="428">
        <f>'2019 KESIS Energy Balance'!M20*'2019 KESIS Energy Balance (2)'!$B$1</f>
        <v>0</v>
      </c>
      <c r="N20" s="428">
        <f>'2019 KESIS Energy Balance'!N20*'2019 KESIS Energy Balance (2)'!$B$1</f>
        <v>0</v>
      </c>
      <c r="O20" s="428">
        <f>'2019 KESIS Energy Balance'!O20*'2019 KESIS Energy Balance (2)'!$B$1</f>
        <v>0</v>
      </c>
      <c r="P20" s="428">
        <f>'2019 KESIS Energy Balance'!P20*'2019 KESIS Energy Balance (2)'!$B$1</f>
        <v>0</v>
      </c>
      <c r="Q20" s="428">
        <f>'2019 KESIS Energy Balance'!Q20*'2019 KESIS Energy Balance (2)'!$B$1</f>
        <v>-262371897600000</v>
      </c>
      <c r="R20" s="428">
        <f>'2019 KESIS Energy Balance'!R20*'2019 KESIS Energy Balance (2)'!$B$1</f>
        <v>-22250877440000</v>
      </c>
      <c r="S20" s="428">
        <f>'2019 KESIS Energy Balance'!S20*'2019 KESIS Energy Balance (2)'!$B$1</f>
        <v>0</v>
      </c>
      <c r="T20" s="428">
        <f>'2019 KESIS Energy Balance'!T20*'2019 KESIS Energy Balance (2)'!$B$1</f>
        <v>0</v>
      </c>
      <c r="U20" s="428">
        <f>'2019 KESIS Energy Balance'!U20*'2019 KESIS Energy Balance (2)'!$B$1</f>
        <v>0</v>
      </c>
      <c r="V20" s="428">
        <f>'2019 KESIS Energy Balance'!V20*'2019 KESIS Energy Balance (2)'!$B$1</f>
        <v>0</v>
      </c>
      <c r="W20" s="428">
        <f>'2019 KESIS Energy Balance'!W20*'2019 KESIS Energy Balance (2)'!$B$1</f>
        <v>-16763688960000</v>
      </c>
      <c r="X20" s="428">
        <f>'2019 KESIS Energy Balance'!X20*'2019 KESIS Energy Balance (2)'!$B$1</f>
        <v>-3031948800000</v>
      </c>
      <c r="Y20" s="428">
        <f>'2019 KESIS Energy Balance'!Y20*'2019 KESIS Energy Balance (2)'!$B$1</f>
        <v>0</v>
      </c>
      <c r="Z20" s="428">
        <f>'2019 KESIS Energy Balance'!Z20*'2019 KESIS Energy Balance (2)'!$B$1</f>
        <v>-119040000</v>
      </c>
      <c r="AA20" s="428">
        <f>'2019 KESIS Energy Balance'!AA20*'2019 KESIS Energy Balance (2)'!$B$1</f>
        <v>0</v>
      </c>
      <c r="AB20" s="428">
        <f>'2019 KESIS Energy Balance'!AB20*'2019 KESIS Energy Balance (2)'!$B$1</f>
        <v>0</v>
      </c>
      <c r="AC20" s="428">
        <f>'2019 KESIS Energy Balance'!AC20*'2019 KESIS Energy Balance (2)'!$B$1</f>
        <v>0</v>
      </c>
      <c r="AD20" s="428">
        <f>'2019 KESIS Energy Balance'!AD20*'2019 KESIS Energy Balance (2)'!$B$1</f>
        <v>-46108160000</v>
      </c>
      <c r="AE20" s="428">
        <f>'2019 KESIS Energy Balance'!AE20*'2019 KESIS Energy Balance (2)'!$B$1</f>
        <v>0</v>
      </c>
      <c r="AF20" s="428">
        <f>'2019 KESIS Energy Balance'!AF20*'2019 KESIS Energy Balance (2)'!$B$1</f>
        <v>0</v>
      </c>
      <c r="AG20" s="428">
        <f>'2019 KESIS Energy Balance'!AG20*'2019 KESIS Energy Balance (2)'!$B$1</f>
        <v>0</v>
      </c>
      <c r="AH20" s="428">
        <f>'2019 KESIS Energy Balance'!AH20*'2019 KESIS Energy Balance (2)'!$B$1</f>
        <v>-6046081280000</v>
      </c>
      <c r="AI20" s="428">
        <f>'2019 KESIS Energy Balance'!AI20*'2019 KESIS Energy Balance (2)'!$B$1</f>
        <v>-29992167680000</v>
      </c>
      <c r="AJ20" s="428">
        <f>'2019 KESIS Energy Balance'!AJ20*'2019 KESIS Energy Balance (2)'!$B$1</f>
        <v>0</v>
      </c>
      <c r="AK20" s="428">
        <f>'2019 KESIS Energy Balance'!AK20*'2019 KESIS Energy Balance (2)'!$B$1</f>
        <v>0</v>
      </c>
      <c r="AL20" s="428">
        <f>'2019 KESIS Energy Balance'!AL20*'2019 KESIS Energy Balance (2)'!$B$1</f>
        <v>0</v>
      </c>
      <c r="AM20" s="428">
        <f>'2019 KESIS Energy Balance'!AM20*'2019 KESIS Energy Balance (2)'!$B$1</f>
        <v>0</v>
      </c>
      <c r="AN20" s="428">
        <f>'2019 KESIS Energy Balance'!AN20*'2019 KESIS Energy Balance (2)'!$B$1</f>
        <v>0</v>
      </c>
      <c r="AO20" s="428">
        <f>'2019 KESIS Energy Balance'!AO20*'2019 KESIS Energy Balance (2)'!$B$1</f>
        <v>-19602237440000</v>
      </c>
      <c r="AP20" s="428">
        <f>'2019 KESIS Energy Balance'!AP20*'2019 KESIS Energy Balance (2)'!$B$1</f>
        <v>-2838984960000</v>
      </c>
      <c r="AQ20" s="428">
        <f>'2019 KESIS Energy Balance'!AQ20*'2019 KESIS Energy Balance (2)'!$B$1</f>
        <v>-4911392000000</v>
      </c>
      <c r="AR20" s="428">
        <f>'2019 KESIS Energy Balance'!AR20*'2019 KESIS Energy Balance (2)'!$B$1</f>
        <v>-6806945280000</v>
      </c>
      <c r="AS20" s="428">
        <f>'2019 KESIS Energy Balance'!AS20*'2019 KESIS Energy Balance (2)'!$B$1</f>
        <v>-41671459840000.008</v>
      </c>
      <c r="AT20" s="428">
        <f>'2019 KESIS Energy Balance'!AT20*'2019 KESIS Energy Balance (2)'!$B$1</f>
        <v>-61980160000</v>
      </c>
      <c r="AU20" s="428">
        <f>'2019 KESIS Energy Balance'!AU20*'2019 KESIS Energy Balance (2)'!$B$1</f>
        <v>0</v>
      </c>
      <c r="AV20" s="428">
        <f>'2019 KESIS Energy Balance'!AV20*'2019 KESIS Energy Balance (2)'!$B$1</f>
        <v>0</v>
      </c>
      <c r="AW20" s="428">
        <f>'2019 KESIS Energy Balance'!AW20*'2019 KESIS Energy Balance (2)'!$B$1</f>
        <v>0</v>
      </c>
      <c r="AX20" s="428">
        <f>'2019 KESIS Energy Balance'!AX20*'2019 KESIS Energy Balance (2)'!$B$1</f>
        <v>0</v>
      </c>
      <c r="AY20" s="428">
        <f>'2019 KESIS Energy Balance'!AY20*'2019 KESIS Energy Balance (2)'!$B$1</f>
        <v>0</v>
      </c>
      <c r="AZ20" s="428">
        <f>'2019 KESIS Energy Balance'!AZ20*'2019 KESIS Energy Balance (2)'!$B$1</f>
        <v>0</v>
      </c>
      <c r="BA20" s="428">
        <f>'2019 KESIS Energy Balance'!BA20*'2019 KESIS Energy Balance (2)'!$B$1</f>
        <v>0</v>
      </c>
      <c r="BB20" s="428">
        <f>'2019 KESIS Energy Balance'!BB20*'2019 KESIS Energy Balance (2)'!$B$1</f>
        <v>0</v>
      </c>
      <c r="BC20" s="428">
        <f>'2019 KESIS Energy Balance'!BC20*'2019 KESIS Energy Balance (2)'!$B$1</f>
        <v>0</v>
      </c>
      <c r="BD20" s="428">
        <f>'2019 KESIS Energy Balance'!BD20*'2019 KESIS Energy Balance (2)'!$B$1</f>
        <v>0</v>
      </c>
      <c r="BE20" s="428">
        <f>'2019 KESIS Energy Balance'!BE20*'2019 KESIS Energy Balance (2)'!$B$1</f>
        <v>0</v>
      </c>
      <c r="BF20" s="428">
        <f>'2019 KESIS Energy Balance'!BF20*'2019 KESIS Energy Balance (2)'!$B$1</f>
        <v>0</v>
      </c>
      <c r="BG20" s="428">
        <f>'2019 KESIS Energy Balance'!BG20*'2019 KESIS Energy Balance (2)'!$B$1</f>
        <v>0</v>
      </c>
      <c r="BH20" s="428">
        <f>'2019 KESIS Energy Balance'!BH20*'2019 KESIS Energy Balance (2)'!$B$1</f>
        <v>186440051200000</v>
      </c>
      <c r="BI20" s="428">
        <f>'2019 KESIS Energy Balance'!BI20*'2019 KESIS Energy Balance (2)'!$B$1</f>
        <v>237820135680000</v>
      </c>
      <c r="BJ20" s="428">
        <f>'2019 KESIS Energy Balance'!BJ20*'2019 KESIS Energy Balance (2)'!$B$1</f>
        <v>-92377698560000</v>
      </c>
      <c r="BK20" s="428">
        <f>'2019 KESIS Energy Balance'!BK20*'2019 KESIS Energy Balance (2)'!$B$1</f>
        <v>-73054451200000</v>
      </c>
      <c r="BL20" s="104"/>
      <c r="BM20" s="104"/>
    </row>
    <row r="21" spans="2:65">
      <c r="B21" s="116" t="s">
        <v>276</v>
      </c>
      <c r="C21" s="117" t="s">
        <v>277</v>
      </c>
      <c r="D21" s="428">
        <f>'2019 KESIS Energy Balance'!D21*'2019 KESIS Energy Balance (2)'!$B$1</f>
        <v>0</v>
      </c>
      <c r="E21" s="428">
        <f>'2019 KESIS Energy Balance'!E21*'2019 KESIS Energy Balance (2)'!$B$1</f>
        <v>0</v>
      </c>
      <c r="F21" s="428">
        <f>'2019 KESIS Energy Balance'!F21*'2019 KESIS Energy Balance (2)'!$B$1</f>
        <v>0</v>
      </c>
      <c r="G21" s="428">
        <f>'2019 KESIS Energy Balance'!G21*'2019 KESIS Energy Balance (2)'!$B$1</f>
        <v>0</v>
      </c>
      <c r="H21" s="428">
        <f>'2019 KESIS Energy Balance'!H21*'2019 KESIS Energy Balance (2)'!$B$1</f>
        <v>0</v>
      </c>
      <c r="I21" s="428">
        <f>'2019 KESIS Energy Balance'!I21*'2019 KESIS Energy Balance (2)'!$B$1</f>
        <v>0</v>
      </c>
      <c r="J21" s="428">
        <f>'2019 KESIS Energy Balance'!J21*'2019 KESIS Energy Balance (2)'!$B$1</f>
        <v>0</v>
      </c>
      <c r="K21" s="428">
        <f>'2019 KESIS Energy Balance'!K21*'2019 KESIS Energy Balance (2)'!$B$1</f>
        <v>0</v>
      </c>
      <c r="L21" s="428">
        <f>'2019 KESIS Energy Balance'!L21*'2019 KESIS Energy Balance (2)'!$B$1</f>
        <v>0</v>
      </c>
      <c r="M21" s="428">
        <f>'2019 KESIS Energy Balance'!M21*'2019 KESIS Energy Balance (2)'!$B$1</f>
        <v>0</v>
      </c>
      <c r="N21" s="428">
        <f>'2019 KESIS Energy Balance'!N21*'2019 KESIS Energy Balance (2)'!$B$1</f>
        <v>0</v>
      </c>
      <c r="O21" s="428">
        <f>'2019 KESIS Energy Balance'!O21*'2019 KESIS Energy Balance (2)'!$B$1</f>
        <v>0</v>
      </c>
      <c r="P21" s="428">
        <f>'2019 KESIS Energy Balance'!P21*'2019 KESIS Energy Balance (2)'!$B$1</f>
        <v>0</v>
      </c>
      <c r="Q21" s="428">
        <f>'2019 KESIS Energy Balance'!Q21*'2019 KESIS Energy Balance (2)'!$B$1</f>
        <v>-239123980800000.03</v>
      </c>
      <c r="R21" s="428">
        <f>'2019 KESIS Energy Balance'!R21*'2019 KESIS Energy Balance (2)'!$B$1</f>
        <v>-16731032320000</v>
      </c>
      <c r="S21" s="428">
        <f>'2019 KESIS Energy Balance'!S21*'2019 KESIS Energy Balance (2)'!$B$1</f>
        <v>0</v>
      </c>
      <c r="T21" s="428">
        <f>'2019 KESIS Energy Balance'!T21*'2019 KESIS Energy Balance (2)'!$B$1</f>
        <v>0</v>
      </c>
      <c r="U21" s="428">
        <f>'2019 KESIS Energy Balance'!U21*'2019 KESIS Energy Balance (2)'!$B$1</f>
        <v>0</v>
      </c>
      <c r="V21" s="428">
        <f>'2019 KESIS Energy Balance'!V21*'2019 KESIS Energy Balance (2)'!$B$1</f>
        <v>0</v>
      </c>
      <c r="W21" s="428">
        <f>'2019 KESIS Energy Balance'!W21*'2019 KESIS Energy Balance (2)'!$B$1</f>
        <v>0</v>
      </c>
      <c r="X21" s="428">
        <f>'2019 KESIS Energy Balance'!X21*'2019 KESIS Energy Balance (2)'!$B$1</f>
        <v>-616944640000</v>
      </c>
      <c r="Y21" s="428">
        <f>'2019 KESIS Energy Balance'!Y21*'2019 KESIS Energy Balance (2)'!$B$1</f>
        <v>0</v>
      </c>
      <c r="Z21" s="428">
        <f>'2019 KESIS Energy Balance'!Z21*'2019 KESIS Energy Balance (2)'!$B$1</f>
        <v>-119040000</v>
      </c>
      <c r="AA21" s="428">
        <f>'2019 KESIS Energy Balance'!AA21*'2019 KESIS Energy Balance (2)'!$B$1</f>
        <v>0</v>
      </c>
      <c r="AB21" s="428">
        <f>'2019 KESIS Energy Balance'!AB21*'2019 KESIS Energy Balance (2)'!$B$1</f>
        <v>0</v>
      </c>
      <c r="AC21" s="428">
        <f>'2019 KESIS Energy Balance'!AC21*'2019 KESIS Energy Balance (2)'!$B$1</f>
        <v>0</v>
      </c>
      <c r="AD21" s="428">
        <f>'2019 KESIS Energy Balance'!AD21*'2019 KESIS Energy Balance (2)'!$B$1</f>
        <v>-23649280000</v>
      </c>
      <c r="AE21" s="428">
        <f>'2019 KESIS Energy Balance'!AE21*'2019 KESIS Energy Balance (2)'!$B$1</f>
        <v>0</v>
      </c>
      <c r="AF21" s="428">
        <f>'2019 KESIS Energy Balance'!AF21*'2019 KESIS Energy Balance (2)'!$B$1</f>
        <v>0</v>
      </c>
      <c r="AG21" s="428">
        <f>'2019 KESIS Energy Balance'!AG21*'2019 KESIS Energy Balance (2)'!$B$1</f>
        <v>0</v>
      </c>
      <c r="AH21" s="428">
        <f>'2019 KESIS Energy Balance'!AH21*'2019 KESIS Energy Balance (2)'!$B$1</f>
        <v>-1190677760000</v>
      </c>
      <c r="AI21" s="428">
        <f>'2019 KESIS Energy Balance'!AI21*'2019 KESIS Energy Balance (2)'!$B$1</f>
        <v>0</v>
      </c>
      <c r="AJ21" s="428">
        <f>'2019 KESIS Energy Balance'!AJ21*'2019 KESIS Energy Balance (2)'!$B$1</f>
        <v>0</v>
      </c>
      <c r="AK21" s="428">
        <f>'2019 KESIS Energy Balance'!AK21*'2019 KESIS Energy Balance (2)'!$B$1</f>
        <v>0</v>
      </c>
      <c r="AL21" s="428">
        <f>'2019 KESIS Energy Balance'!AL21*'2019 KESIS Energy Balance (2)'!$B$1</f>
        <v>0</v>
      </c>
      <c r="AM21" s="428">
        <f>'2019 KESIS Energy Balance'!AM21*'2019 KESIS Energy Balance (2)'!$B$1</f>
        <v>0</v>
      </c>
      <c r="AN21" s="428">
        <f>'2019 KESIS Energy Balance'!AN21*'2019 KESIS Energy Balance (2)'!$B$1</f>
        <v>0</v>
      </c>
      <c r="AO21" s="428">
        <f>'2019 KESIS Energy Balance'!AO21*'2019 KESIS Energy Balance (2)'!$B$1</f>
        <v>0</v>
      </c>
      <c r="AP21" s="428">
        <f>'2019 KESIS Energy Balance'!AP21*'2019 KESIS Energy Balance (2)'!$B$1</f>
        <v>-2835255040000</v>
      </c>
      <c r="AQ21" s="428">
        <f>'2019 KESIS Energy Balance'!AQ21*'2019 KESIS Energy Balance (2)'!$B$1</f>
        <v>-3103571200000</v>
      </c>
      <c r="AR21" s="428">
        <f>'2019 KESIS Energy Balance'!AR21*'2019 KESIS Energy Balance (2)'!$B$1</f>
        <v>-431599360000</v>
      </c>
      <c r="AS21" s="428">
        <f>'2019 KESIS Energy Balance'!AS21*'2019 KESIS Energy Balance (2)'!$B$1</f>
        <v>-2620665600000</v>
      </c>
      <c r="AT21" s="428">
        <f>'2019 KESIS Energy Balance'!AT21*'2019 KESIS Energy Balance (2)'!$B$1</f>
        <v>-29958400000</v>
      </c>
      <c r="AU21" s="428">
        <f>'2019 KESIS Energy Balance'!AU21*'2019 KESIS Energy Balance (2)'!$B$1</f>
        <v>0</v>
      </c>
      <c r="AV21" s="428">
        <f>'2019 KESIS Energy Balance'!AV21*'2019 KESIS Energy Balance (2)'!$B$1</f>
        <v>0</v>
      </c>
      <c r="AW21" s="428">
        <f>'2019 KESIS Energy Balance'!AW21*'2019 KESIS Energy Balance (2)'!$B$1</f>
        <v>0</v>
      </c>
      <c r="AX21" s="428">
        <f>'2019 KESIS Energy Balance'!AX21*'2019 KESIS Energy Balance (2)'!$B$1</f>
        <v>0</v>
      </c>
      <c r="AY21" s="428">
        <f>'2019 KESIS Energy Balance'!AY21*'2019 KESIS Energy Balance (2)'!$B$1</f>
        <v>0</v>
      </c>
      <c r="AZ21" s="428">
        <f>'2019 KESIS Energy Balance'!AZ21*'2019 KESIS Energy Balance (2)'!$B$1</f>
        <v>0</v>
      </c>
      <c r="BA21" s="428">
        <f>'2019 KESIS Energy Balance'!BA21*'2019 KESIS Energy Balance (2)'!$B$1</f>
        <v>0</v>
      </c>
      <c r="BB21" s="428">
        <f>'2019 KESIS Energy Balance'!BB21*'2019 KESIS Energy Balance (2)'!$B$1</f>
        <v>0</v>
      </c>
      <c r="BC21" s="428">
        <f>'2019 KESIS Energy Balance'!BC21*'2019 KESIS Energy Balance (2)'!$B$1</f>
        <v>0</v>
      </c>
      <c r="BD21" s="428">
        <f>'2019 KESIS Energy Balance'!BD21*'2019 KESIS Energy Balance (2)'!$B$1</f>
        <v>0</v>
      </c>
      <c r="BE21" s="428">
        <f>'2019 KESIS Energy Balance'!BE21*'2019 KESIS Energy Balance (2)'!$B$1</f>
        <v>0</v>
      </c>
      <c r="BF21" s="428">
        <f>'2019 KESIS Energy Balance'!BF21*'2019 KESIS Energy Balance (2)'!$B$1</f>
        <v>0</v>
      </c>
      <c r="BG21" s="428">
        <f>'2019 KESIS Energy Balance'!BG21*'2019 KESIS Energy Balance (2)'!$B$1</f>
        <v>0</v>
      </c>
      <c r="BH21" s="428">
        <f>'2019 KESIS Energy Balance'!BH21*'2019 KESIS Energy Balance (2)'!$B$1</f>
        <v>104400698880000</v>
      </c>
      <c r="BI21" s="428">
        <f>'2019 KESIS Energy Balance'!BI21*'2019 KESIS Energy Balance (2)'!$B$1</f>
        <v>101845743360000</v>
      </c>
      <c r="BJ21" s="428">
        <f>'2019 KESIS Energy Balance'!BJ21*'2019 KESIS Energy Balance (2)'!$B$1</f>
        <v>-60461011200000.023</v>
      </c>
      <c r="BK21" s="428">
        <f>'2019 KESIS Energy Balance'!BK21*'2019 KESIS Energy Balance (2)'!$B$1</f>
        <v>-9021009920000</v>
      </c>
      <c r="BL21" s="104"/>
      <c r="BM21" s="104"/>
    </row>
    <row r="22" spans="2:65" collapsed="1">
      <c r="B22" s="116" t="s">
        <v>278</v>
      </c>
      <c r="C22" s="117" t="s">
        <v>279</v>
      </c>
      <c r="D22" s="428">
        <f>'2019 KESIS Energy Balance'!D22*'2019 KESIS Energy Balance (2)'!$B$1</f>
        <v>0</v>
      </c>
      <c r="E22" s="428">
        <f>'2019 KESIS Energy Balance'!E22*'2019 KESIS Energy Balance (2)'!$B$1</f>
        <v>0</v>
      </c>
      <c r="F22" s="428">
        <f>'2019 KESIS Energy Balance'!F22*'2019 KESIS Energy Balance (2)'!$B$1</f>
        <v>0</v>
      </c>
      <c r="G22" s="428">
        <f>'2019 KESIS Energy Balance'!G22*'2019 KESIS Energy Balance (2)'!$B$1</f>
        <v>-100241996800000.02</v>
      </c>
      <c r="H22" s="428">
        <f>'2019 KESIS Energy Balance'!H22*'2019 KESIS Energy Balance (2)'!$B$1</f>
        <v>0</v>
      </c>
      <c r="I22" s="428">
        <f>'2019 KESIS Energy Balance'!I22*'2019 KESIS Energy Balance (2)'!$B$1</f>
        <v>0</v>
      </c>
      <c r="J22" s="428">
        <f>'2019 KESIS Energy Balance'!J22*'2019 KESIS Energy Balance (2)'!$B$1</f>
        <v>0</v>
      </c>
      <c r="K22" s="428">
        <f>'2019 KESIS Energy Balance'!K22*'2019 KESIS Energy Balance (2)'!$B$1</f>
        <v>0</v>
      </c>
      <c r="L22" s="428">
        <f>'2019 KESIS Energy Balance'!L22*'2019 KESIS Energy Balance (2)'!$B$1</f>
        <v>0</v>
      </c>
      <c r="M22" s="428">
        <f>'2019 KESIS Energy Balance'!M22*'2019 KESIS Energy Balance (2)'!$B$1</f>
        <v>0</v>
      </c>
      <c r="N22" s="428">
        <f>'2019 KESIS Energy Balance'!N22*'2019 KESIS Energy Balance (2)'!$B$1</f>
        <v>0</v>
      </c>
      <c r="O22" s="428">
        <f>'2019 KESIS Energy Balance'!O22*'2019 KESIS Energy Balance (2)'!$B$1</f>
        <v>0</v>
      </c>
      <c r="P22" s="428">
        <f>'2019 KESIS Energy Balance'!P22*'2019 KESIS Energy Balance (2)'!$B$1</f>
        <v>0</v>
      </c>
      <c r="Q22" s="428">
        <f>'2019 KESIS Energy Balance'!Q22*'2019 KESIS Energy Balance (2)'!$B$1</f>
        <v>-23247916800000</v>
      </c>
      <c r="R22" s="428">
        <f>'2019 KESIS Energy Balance'!R22*'2019 KESIS Energy Balance (2)'!$B$1</f>
        <v>-5519845120000</v>
      </c>
      <c r="S22" s="428">
        <f>'2019 KESIS Energy Balance'!S22*'2019 KESIS Energy Balance (2)'!$B$1</f>
        <v>0</v>
      </c>
      <c r="T22" s="428">
        <f>'2019 KESIS Energy Balance'!T22*'2019 KESIS Energy Balance (2)'!$B$1</f>
        <v>0</v>
      </c>
      <c r="U22" s="428">
        <f>'2019 KESIS Energy Balance'!U22*'2019 KESIS Energy Balance (2)'!$B$1</f>
        <v>0</v>
      </c>
      <c r="V22" s="428">
        <f>'2019 KESIS Energy Balance'!V22*'2019 KESIS Energy Balance (2)'!$B$1</f>
        <v>0</v>
      </c>
      <c r="W22" s="428">
        <f>'2019 KESIS Energy Balance'!W22*'2019 KESIS Energy Balance (2)'!$B$1</f>
        <v>-16763688960000</v>
      </c>
      <c r="X22" s="428">
        <f>'2019 KESIS Energy Balance'!X22*'2019 KESIS Energy Balance (2)'!$B$1</f>
        <v>-2415004160000</v>
      </c>
      <c r="Y22" s="428">
        <f>'2019 KESIS Energy Balance'!Y22*'2019 KESIS Energy Balance (2)'!$B$1</f>
        <v>0</v>
      </c>
      <c r="Z22" s="428">
        <f>'2019 KESIS Energy Balance'!Z22*'2019 KESIS Energy Balance (2)'!$B$1</f>
        <v>0</v>
      </c>
      <c r="AA22" s="428">
        <f>'2019 KESIS Energy Balance'!AA22*'2019 KESIS Energy Balance (2)'!$B$1</f>
        <v>0</v>
      </c>
      <c r="AB22" s="428">
        <f>'2019 KESIS Energy Balance'!AB22*'2019 KESIS Energy Balance (2)'!$B$1</f>
        <v>0</v>
      </c>
      <c r="AC22" s="428">
        <f>'2019 KESIS Energy Balance'!AC22*'2019 KESIS Energy Balance (2)'!$B$1</f>
        <v>0</v>
      </c>
      <c r="AD22" s="428">
        <f>'2019 KESIS Energy Balance'!AD22*'2019 KESIS Energy Balance (2)'!$B$1</f>
        <v>-22458879999.999996</v>
      </c>
      <c r="AE22" s="428">
        <f>'2019 KESIS Energy Balance'!AE22*'2019 KESIS Energy Balance (2)'!$B$1</f>
        <v>0</v>
      </c>
      <c r="AF22" s="428">
        <f>'2019 KESIS Energy Balance'!AF22*'2019 KESIS Energy Balance (2)'!$B$1</f>
        <v>0</v>
      </c>
      <c r="AG22" s="428">
        <f>'2019 KESIS Energy Balance'!AG22*'2019 KESIS Energy Balance (2)'!$B$1</f>
        <v>0</v>
      </c>
      <c r="AH22" s="428">
        <f>'2019 KESIS Energy Balance'!AH22*'2019 KESIS Energy Balance (2)'!$B$1</f>
        <v>-4855403520000</v>
      </c>
      <c r="AI22" s="428">
        <f>'2019 KESIS Energy Balance'!AI22*'2019 KESIS Energy Balance (2)'!$B$1</f>
        <v>-29992167680000</v>
      </c>
      <c r="AJ22" s="428">
        <f>'2019 KESIS Energy Balance'!AJ22*'2019 KESIS Energy Balance (2)'!$B$1</f>
        <v>0</v>
      </c>
      <c r="AK22" s="428">
        <f>'2019 KESIS Energy Balance'!AK22*'2019 KESIS Energy Balance (2)'!$B$1</f>
        <v>0</v>
      </c>
      <c r="AL22" s="428">
        <f>'2019 KESIS Energy Balance'!AL22*'2019 KESIS Energy Balance (2)'!$B$1</f>
        <v>0</v>
      </c>
      <c r="AM22" s="428">
        <f>'2019 KESIS Energy Balance'!AM22*'2019 KESIS Energy Balance (2)'!$B$1</f>
        <v>0</v>
      </c>
      <c r="AN22" s="428">
        <f>'2019 KESIS Energy Balance'!AN22*'2019 KESIS Energy Balance (2)'!$B$1</f>
        <v>0</v>
      </c>
      <c r="AO22" s="428">
        <f>'2019 KESIS Energy Balance'!AO22*'2019 KESIS Energy Balance (2)'!$B$1</f>
        <v>-19602237440000</v>
      </c>
      <c r="AP22" s="428">
        <f>'2019 KESIS Energy Balance'!AP22*'2019 KESIS Energy Balance (2)'!$B$1</f>
        <v>-3729920000</v>
      </c>
      <c r="AQ22" s="428">
        <f>'2019 KESIS Energy Balance'!AQ22*'2019 KESIS Energy Balance (2)'!$B$1</f>
        <v>-1807820800000</v>
      </c>
      <c r="AR22" s="428">
        <f>'2019 KESIS Energy Balance'!AR22*'2019 KESIS Energy Balance (2)'!$B$1</f>
        <v>-6375385599999.999</v>
      </c>
      <c r="AS22" s="428">
        <f>'2019 KESIS Energy Balance'!AS22*'2019 KESIS Energy Balance (2)'!$B$1</f>
        <v>-39050794240000</v>
      </c>
      <c r="AT22" s="428">
        <f>'2019 KESIS Energy Balance'!AT22*'2019 KESIS Energy Balance (2)'!$B$1</f>
        <v>-32021760000.000004</v>
      </c>
      <c r="AU22" s="428">
        <f>'2019 KESIS Energy Balance'!AU22*'2019 KESIS Energy Balance (2)'!$B$1</f>
        <v>0</v>
      </c>
      <c r="AV22" s="428">
        <f>'2019 KESIS Energy Balance'!AV22*'2019 KESIS Energy Balance (2)'!$B$1</f>
        <v>0</v>
      </c>
      <c r="AW22" s="428">
        <f>'2019 KESIS Energy Balance'!AW22*'2019 KESIS Energy Balance (2)'!$B$1</f>
        <v>0</v>
      </c>
      <c r="AX22" s="428">
        <f>'2019 KESIS Energy Balance'!AX22*'2019 KESIS Energy Balance (2)'!$B$1</f>
        <v>0</v>
      </c>
      <c r="AY22" s="428">
        <f>'2019 KESIS Energy Balance'!AY22*'2019 KESIS Energy Balance (2)'!$B$1</f>
        <v>0</v>
      </c>
      <c r="AZ22" s="428">
        <f>'2019 KESIS Energy Balance'!AZ22*'2019 KESIS Energy Balance (2)'!$B$1</f>
        <v>0</v>
      </c>
      <c r="BA22" s="428">
        <f>'2019 KESIS Energy Balance'!BA22*'2019 KESIS Energy Balance (2)'!$B$1</f>
        <v>0</v>
      </c>
      <c r="BB22" s="428">
        <f>'2019 KESIS Energy Balance'!BB22*'2019 KESIS Energy Balance (2)'!$B$1</f>
        <v>0</v>
      </c>
      <c r="BC22" s="428">
        <f>'2019 KESIS Energy Balance'!BC22*'2019 KESIS Energy Balance (2)'!$B$1</f>
        <v>0</v>
      </c>
      <c r="BD22" s="428">
        <f>'2019 KESIS Energy Balance'!BD22*'2019 KESIS Energy Balance (2)'!$B$1</f>
        <v>0</v>
      </c>
      <c r="BE22" s="428">
        <f>'2019 KESIS Energy Balance'!BE22*'2019 KESIS Energy Balance (2)'!$B$1</f>
        <v>0</v>
      </c>
      <c r="BF22" s="428">
        <f>'2019 KESIS Energy Balance'!BF22*'2019 KESIS Energy Balance (2)'!$B$1</f>
        <v>0</v>
      </c>
      <c r="BG22" s="428">
        <f>'2019 KESIS Energy Balance'!BG22*'2019 KESIS Energy Balance (2)'!$B$1</f>
        <v>0</v>
      </c>
      <c r="BH22" s="428">
        <f>'2019 KESIS Energy Balance'!BH22*'2019 KESIS Energy Balance (2)'!$B$1</f>
        <v>82039312640000</v>
      </c>
      <c r="BI22" s="428">
        <f>'2019 KESIS Energy Balance'!BI22*'2019 KESIS Energy Balance (2)'!$B$1</f>
        <v>135974392320000</v>
      </c>
      <c r="BJ22" s="428">
        <f>'2019 KESIS Energy Balance'!BJ22*'2019 KESIS Energy Balance (2)'!$B$1</f>
        <v>-31916766720000.027</v>
      </c>
      <c r="BK22" s="428">
        <f>'2019 KESIS Energy Balance'!BK22*'2019 KESIS Energy Balance (2)'!$B$1</f>
        <v>-64033441280000</v>
      </c>
      <c r="BL22" s="104"/>
      <c r="BM22" s="104"/>
    </row>
    <row r="23" spans="2:65">
      <c r="B23" s="114" t="s">
        <v>280</v>
      </c>
      <c r="C23" s="115" t="s">
        <v>281</v>
      </c>
      <c r="D23" s="428">
        <f>'2019 KESIS Energy Balance'!D23*'2019 KESIS Energy Balance (2)'!$B$1</f>
        <v>0</v>
      </c>
      <c r="E23" s="428">
        <f>'2019 KESIS Energy Balance'!E23*'2019 KESIS Energy Balance (2)'!$B$1</f>
        <v>0</v>
      </c>
      <c r="F23" s="428">
        <f>'2019 KESIS Energy Balance'!F23*'2019 KESIS Energy Balance (2)'!$B$1</f>
        <v>0</v>
      </c>
      <c r="G23" s="428">
        <f>'2019 KESIS Energy Balance'!G23*'2019 KESIS Energy Balance (2)'!$B$1</f>
        <v>0</v>
      </c>
      <c r="H23" s="428">
        <f>'2019 KESIS Energy Balance'!H23*'2019 KESIS Energy Balance (2)'!$B$1</f>
        <v>0</v>
      </c>
      <c r="I23" s="428">
        <f>'2019 KESIS Energy Balance'!I23*'2019 KESIS Energy Balance (2)'!$B$1</f>
        <v>0</v>
      </c>
      <c r="J23" s="428">
        <f>'2019 KESIS Energy Balance'!J23*'2019 KESIS Energy Balance (2)'!$B$1</f>
        <v>0</v>
      </c>
      <c r="K23" s="428">
        <f>'2019 KESIS Energy Balance'!K23*'2019 KESIS Energy Balance (2)'!$B$1</f>
        <v>0</v>
      </c>
      <c r="L23" s="428">
        <f>'2019 KESIS Energy Balance'!L23*'2019 KESIS Energy Balance (2)'!$B$1</f>
        <v>0</v>
      </c>
      <c r="M23" s="428">
        <f>'2019 KESIS Energy Balance'!M23*'2019 KESIS Energy Balance (2)'!$B$1</f>
        <v>0</v>
      </c>
      <c r="N23" s="428">
        <f>'2019 KESIS Energy Balance'!N23*'2019 KESIS Energy Balance (2)'!$B$1</f>
        <v>0</v>
      </c>
      <c r="O23" s="428">
        <f>'2019 KESIS Energy Balance'!O23*'2019 KESIS Energy Balance (2)'!$B$1</f>
        <v>0</v>
      </c>
      <c r="P23" s="428">
        <f>'2019 KESIS Energy Balance'!P23*'2019 KESIS Energy Balance (2)'!$B$1</f>
        <v>0</v>
      </c>
      <c r="Q23" s="428">
        <f>'2019 KESIS Energy Balance'!Q23*'2019 KESIS Energy Balance (2)'!$B$1</f>
        <v>-1622753280000</v>
      </c>
      <c r="R23" s="428">
        <f>'2019 KESIS Energy Balance'!R23*'2019 KESIS Energy Balance (2)'!$B$1</f>
        <v>-11665761280000</v>
      </c>
      <c r="S23" s="428">
        <f>'2019 KESIS Energy Balance'!S23*'2019 KESIS Energy Balance (2)'!$B$1</f>
        <v>0</v>
      </c>
      <c r="T23" s="428">
        <f>'2019 KESIS Energy Balance'!T23*'2019 KESIS Energy Balance (2)'!$B$1</f>
        <v>0</v>
      </c>
      <c r="U23" s="428">
        <f>'2019 KESIS Energy Balance'!U23*'2019 KESIS Energy Balance (2)'!$B$1</f>
        <v>0</v>
      </c>
      <c r="V23" s="428">
        <f>'2019 KESIS Energy Balance'!V23*'2019 KESIS Energy Balance (2)'!$B$1</f>
        <v>0</v>
      </c>
      <c r="W23" s="428">
        <f>'2019 KESIS Energy Balance'!W23*'2019 KESIS Energy Balance (2)'!$B$1</f>
        <v>0</v>
      </c>
      <c r="X23" s="428">
        <f>'2019 KESIS Energy Balance'!X23*'2019 KESIS Energy Balance (2)'!$B$1</f>
        <v>-2864935679999.9995</v>
      </c>
      <c r="Y23" s="428">
        <f>'2019 KESIS Energy Balance'!Y23*'2019 KESIS Energy Balance (2)'!$B$1</f>
        <v>0</v>
      </c>
      <c r="Z23" s="428">
        <f>'2019 KESIS Energy Balance'!Z23*'2019 KESIS Energy Balance (2)'!$B$1</f>
        <v>0</v>
      </c>
      <c r="AA23" s="428">
        <f>'2019 KESIS Energy Balance'!AA23*'2019 KESIS Energy Balance (2)'!$B$1</f>
        <v>0</v>
      </c>
      <c r="AB23" s="428">
        <f>'2019 KESIS Energy Balance'!AB23*'2019 KESIS Energy Balance (2)'!$B$1</f>
        <v>0</v>
      </c>
      <c r="AC23" s="428">
        <f>'2019 KESIS Energy Balance'!AC23*'2019 KESIS Energy Balance (2)'!$B$1</f>
        <v>0</v>
      </c>
      <c r="AD23" s="428">
        <f>'2019 KESIS Energy Balance'!AD23*'2019 KESIS Energy Balance (2)'!$B$1</f>
        <v>-24919040000</v>
      </c>
      <c r="AE23" s="428">
        <f>'2019 KESIS Energy Balance'!AE23*'2019 KESIS Energy Balance (2)'!$B$1</f>
        <v>-11864320000</v>
      </c>
      <c r="AF23" s="428">
        <f>'2019 KESIS Energy Balance'!AF23*'2019 KESIS Energy Balance (2)'!$B$1</f>
        <v>-6348800000</v>
      </c>
      <c r="AG23" s="428">
        <f>'2019 KESIS Energy Balance'!AG23*'2019 KESIS Energy Balance (2)'!$B$1</f>
        <v>0</v>
      </c>
      <c r="AH23" s="428">
        <f>'2019 KESIS Energy Balance'!AH23*'2019 KESIS Energy Balance (2)'!$B$1</f>
        <v>-7973219840000</v>
      </c>
      <c r="AI23" s="428">
        <f>'2019 KESIS Energy Balance'!AI23*'2019 KESIS Energy Balance (2)'!$B$1</f>
        <v>0</v>
      </c>
      <c r="AJ23" s="428">
        <f>'2019 KESIS Energy Balance'!AJ23*'2019 KESIS Energy Balance (2)'!$B$1</f>
        <v>0</v>
      </c>
      <c r="AK23" s="428">
        <f>'2019 KESIS Energy Balance'!AK23*'2019 KESIS Energy Balance (2)'!$B$1</f>
        <v>0</v>
      </c>
      <c r="AL23" s="428">
        <f>'2019 KESIS Energy Balance'!AL23*'2019 KESIS Energy Balance (2)'!$B$1</f>
        <v>0</v>
      </c>
      <c r="AM23" s="428">
        <f>'2019 KESIS Energy Balance'!AM23*'2019 KESIS Energy Balance (2)'!$B$1</f>
        <v>0</v>
      </c>
      <c r="AN23" s="428">
        <f>'2019 KESIS Energy Balance'!AN23*'2019 KESIS Energy Balance (2)'!$B$1</f>
        <v>0</v>
      </c>
      <c r="AO23" s="428">
        <f>'2019 KESIS Energy Balance'!AO23*'2019 KESIS Energy Balance (2)'!$B$1</f>
        <v>-645871360000</v>
      </c>
      <c r="AP23" s="428">
        <f>'2019 KESIS Energy Balance'!AP23*'2019 KESIS Energy Balance (2)'!$B$1</f>
        <v>-4068747520000</v>
      </c>
      <c r="AQ23" s="428">
        <f>'2019 KESIS Energy Balance'!AQ23*'2019 KESIS Energy Balance (2)'!$B$1</f>
        <v>0</v>
      </c>
      <c r="AR23" s="428">
        <f>'2019 KESIS Energy Balance'!AR23*'2019 KESIS Energy Balance (2)'!$B$1</f>
        <v>-949621760000</v>
      </c>
      <c r="AS23" s="428">
        <f>'2019 KESIS Energy Balance'!AS23*'2019 KESIS Energy Balance (2)'!$B$1</f>
        <v>-657497600000</v>
      </c>
      <c r="AT23" s="428">
        <f>'2019 KESIS Energy Balance'!AT23*'2019 KESIS Energy Balance (2)'!$B$1</f>
        <v>-125388800000</v>
      </c>
      <c r="AU23" s="428">
        <f>'2019 KESIS Energy Balance'!AU23*'2019 KESIS Energy Balance (2)'!$B$1</f>
        <v>-706343679999.99988</v>
      </c>
      <c r="AV23" s="428">
        <f>'2019 KESIS Energy Balance'!AV23*'2019 KESIS Energy Balance (2)'!$B$1</f>
        <v>0</v>
      </c>
      <c r="AW23" s="428">
        <f>'2019 KESIS Energy Balance'!AW23*'2019 KESIS Energy Balance (2)'!$B$1</f>
        <v>0</v>
      </c>
      <c r="AX23" s="428">
        <f>'2019 KESIS Energy Balance'!AX23*'2019 KESIS Energy Balance (2)'!$B$1</f>
        <v>0</v>
      </c>
      <c r="AY23" s="428">
        <f>'2019 KESIS Energy Balance'!AY23*'2019 KESIS Energy Balance (2)'!$B$1</f>
        <v>0</v>
      </c>
      <c r="AZ23" s="428">
        <f>'2019 KESIS Energy Balance'!AZ23*'2019 KESIS Energy Balance (2)'!$B$1</f>
        <v>0</v>
      </c>
      <c r="BA23" s="428">
        <f>'2019 KESIS Energy Balance'!BA23*'2019 KESIS Energy Balance (2)'!$B$1</f>
        <v>0</v>
      </c>
      <c r="BB23" s="428">
        <f>'2019 KESIS Energy Balance'!BB23*'2019 KESIS Energy Balance (2)'!$B$1</f>
        <v>0</v>
      </c>
      <c r="BC23" s="428">
        <f>'2019 KESIS Energy Balance'!BC23*'2019 KESIS Energy Balance (2)'!$B$1</f>
        <v>0</v>
      </c>
      <c r="BD23" s="428">
        <f>'2019 KESIS Energy Balance'!BD23*'2019 KESIS Energy Balance (2)'!$B$1</f>
        <v>0</v>
      </c>
      <c r="BE23" s="428">
        <f>'2019 KESIS Energy Balance'!BE23*'2019 KESIS Energy Balance (2)'!$B$1</f>
        <v>0</v>
      </c>
      <c r="BF23" s="428">
        <f>'2019 KESIS Energy Balance'!BF23*'2019 KESIS Energy Balance (2)'!$B$1</f>
        <v>0</v>
      </c>
      <c r="BG23" s="428">
        <f>'2019 KESIS Energy Balance'!BG23*'2019 KESIS Energy Balance (2)'!$B$1</f>
        <v>0</v>
      </c>
      <c r="BH23" s="428">
        <f>'2019 KESIS Energy Balance'!BH23*'2019 KESIS Energy Balance (2)'!$B$1</f>
        <v>0</v>
      </c>
      <c r="BI23" s="428">
        <f>'2019 KESIS Energy Balance'!BI23*'2019 KESIS Energy Balance (2)'!$B$1</f>
        <v>19841547520000</v>
      </c>
      <c r="BJ23" s="428">
        <f>'2019 KESIS Energy Balance'!BJ23*'2019 KESIS Energy Balance (2)'!$B$1</f>
        <v>-11481725440000.002</v>
      </c>
      <c r="BK23" s="428">
        <f>'2019 KESIS Energy Balance'!BK23*'2019 KESIS Energy Balance (2)'!$B$1</f>
        <v>-6507559680000</v>
      </c>
      <c r="BL23" s="104"/>
      <c r="BM23" s="104"/>
    </row>
    <row r="24" spans="2:65">
      <c r="B24" s="116" t="s">
        <v>282</v>
      </c>
      <c r="C24" s="117" t="s">
        <v>283</v>
      </c>
      <c r="D24" s="428">
        <f>'2019 KESIS Energy Balance'!D24*'2019 KESIS Energy Balance (2)'!$B$1</f>
        <v>0</v>
      </c>
      <c r="E24" s="428">
        <f>'2019 KESIS Energy Balance'!E24*'2019 KESIS Energy Balance (2)'!$B$1</f>
        <v>0</v>
      </c>
      <c r="F24" s="428">
        <f>'2019 KESIS Energy Balance'!F24*'2019 KESIS Energy Balance (2)'!$B$1</f>
        <v>0</v>
      </c>
      <c r="G24" s="428">
        <f>'2019 KESIS Energy Balance'!G24*'2019 KESIS Energy Balance (2)'!$B$1</f>
        <v>0</v>
      </c>
      <c r="H24" s="428">
        <f>'2019 KESIS Energy Balance'!H24*'2019 KESIS Energy Balance (2)'!$B$1</f>
        <v>0</v>
      </c>
      <c r="I24" s="428">
        <f>'2019 KESIS Energy Balance'!I24*'2019 KESIS Energy Balance (2)'!$B$1</f>
        <v>0</v>
      </c>
      <c r="J24" s="428">
        <f>'2019 KESIS Energy Balance'!J24*'2019 KESIS Energy Balance (2)'!$B$1</f>
        <v>0</v>
      </c>
      <c r="K24" s="428">
        <f>'2019 KESIS Energy Balance'!K24*'2019 KESIS Energy Balance (2)'!$B$1</f>
        <v>0</v>
      </c>
      <c r="L24" s="428">
        <f>'2019 KESIS Energy Balance'!L24*'2019 KESIS Energy Balance (2)'!$B$1</f>
        <v>0</v>
      </c>
      <c r="M24" s="428">
        <f>'2019 KESIS Energy Balance'!M24*'2019 KESIS Energy Balance (2)'!$B$1</f>
        <v>0</v>
      </c>
      <c r="N24" s="428">
        <f>'2019 KESIS Energy Balance'!N24*'2019 KESIS Energy Balance (2)'!$B$1</f>
        <v>0</v>
      </c>
      <c r="O24" s="428">
        <f>'2019 KESIS Energy Balance'!O24*'2019 KESIS Energy Balance (2)'!$B$1</f>
        <v>0</v>
      </c>
      <c r="P24" s="428">
        <f>'2019 KESIS Energy Balance'!P24*'2019 KESIS Energy Balance (2)'!$B$1</f>
        <v>0</v>
      </c>
      <c r="Q24" s="428">
        <f>'2019 KESIS Energy Balance'!Q24*'2019 KESIS Energy Balance (2)'!$B$1</f>
        <v>-1622753280000</v>
      </c>
      <c r="R24" s="428">
        <f>'2019 KESIS Energy Balance'!R24*'2019 KESIS Energy Balance (2)'!$B$1</f>
        <v>-11364788480000</v>
      </c>
      <c r="S24" s="428">
        <f>'2019 KESIS Energy Balance'!S24*'2019 KESIS Energy Balance (2)'!$B$1</f>
        <v>0</v>
      </c>
      <c r="T24" s="428">
        <f>'2019 KESIS Energy Balance'!T24*'2019 KESIS Energy Balance (2)'!$B$1</f>
        <v>0</v>
      </c>
      <c r="U24" s="428">
        <f>'2019 KESIS Energy Balance'!U24*'2019 KESIS Energy Balance (2)'!$B$1</f>
        <v>0</v>
      </c>
      <c r="V24" s="428">
        <f>'2019 KESIS Energy Balance'!V24*'2019 KESIS Energy Balance (2)'!$B$1</f>
        <v>0</v>
      </c>
      <c r="W24" s="428">
        <f>'2019 KESIS Energy Balance'!W24*'2019 KESIS Energy Balance (2)'!$B$1</f>
        <v>0</v>
      </c>
      <c r="X24" s="428">
        <f>'2019 KESIS Energy Balance'!X24*'2019 KESIS Energy Balance (2)'!$B$1</f>
        <v>-2818708480000</v>
      </c>
      <c r="Y24" s="428">
        <f>'2019 KESIS Energy Balance'!Y24*'2019 KESIS Energy Balance (2)'!$B$1</f>
        <v>0</v>
      </c>
      <c r="Z24" s="428">
        <f>'2019 KESIS Energy Balance'!Z24*'2019 KESIS Energy Balance (2)'!$B$1</f>
        <v>0</v>
      </c>
      <c r="AA24" s="428">
        <f>'2019 KESIS Energy Balance'!AA24*'2019 KESIS Energy Balance (2)'!$B$1</f>
        <v>0</v>
      </c>
      <c r="AB24" s="428">
        <f>'2019 KESIS Energy Balance'!AB24*'2019 KESIS Energy Balance (2)'!$B$1</f>
        <v>0</v>
      </c>
      <c r="AC24" s="428">
        <f>'2019 KESIS Energy Balance'!AC24*'2019 KESIS Energy Balance (2)'!$B$1</f>
        <v>0</v>
      </c>
      <c r="AD24" s="428">
        <f>'2019 KESIS Energy Balance'!AD24*'2019 KESIS Energy Balance (2)'!$B$1</f>
        <v>-24919040000</v>
      </c>
      <c r="AE24" s="428">
        <f>'2019 KESIS Energy Balance'!AE24*'2019 KESIS Energy Balance (2)'!$B$1</f>
        <v>-476160000</v>
      </c>
      <c r="AF24" s="428">
        <f>'2019 KESIS Energy Balance'!AF24*'2019 KESIS Energy Balance (2)'!$B$1</f>
        <v>-6348800000</v>
      </c>
      <c r="AG24" s="428">
        <f>'2019 KESIS Energy Balance'!AG24*'2019 KESIS Energy Balance (2)'!$B$1</f>
        <v>0</v>
      </c>
      <c r="AH24" s="428">
        <f>'2019 KESIS Energy Balance'!AH24*'2019 KESIS Energy Balance (2)'!$B$1</f>
        <v>-6275669760000</v>
      </c>
      <c r="AI24" s="428">
        <f>'2019 KESIS Energy Balance'!AI24*'2019 KESIS Energy Balance (2)'!$B$1</f>
        <v>0</v>
      </c>
      <c r="AJ24" s="428">
        <f>'2019 KESIS Energy Balance'!AJ24*'2019 KESIS Energy Balance (2)'!$B$1</f>
        <v>0</v>
      </c>
      <c r="AK24" s="428">
        <f>'2019 KESIS Energy Balance'!AK24*'2019 KESIS Energy Balance (2)'!$B$1</f>
        <v>0</v>
      </c>
      <c r="AL24" s="428">
        <f>'2019 KESIS Energy Balance'!AL24*'2019 KESIS Energy Balance (2)'!$B$1</f>
        <v>0</v>
      </c>
      <c r="AM24" s="428">
        <f>'2019 KESIS Energy Balance'!AM24*'2019 KESIS Energy Balance (2)'!$B$1</f>
        <v>0</v>
      </c>
      <c r="AN24" s="428">
        <f>'2019 KESIS Energy Balance'!AN24*'2019 KESIS Energy Balance (2)'!$B$1</f>
        <v>0</v>
      </c>
      <c r="AO24" s="428">
        <f>'2019 KESIS Energy Balance'!AO24*'2019 KESIS Energy Balance (2)'!$B$1</f>
        <v>0</v>
      </c>
      <c r="AP24" s="428">
        <f>'2019 KESIS Energy Balance'!AP24*'2019 KESIS Energy Balance (2)'!$B$1</f>
        <v>0</v>
      </c>
      <c r="AQ24" s="428">
        <f>'2019 KESIS Energy Balance'!AQ24*'2019 KESIS Energy Balance (2)'!$B$1</f>
        <v>0</v>
      </c>
      <c r="AR24" s="428">
        <f>'2019 KESIS Energy Balance'!AR24*'2019 KESIS Energy Balance (2)'!$B$1</f>
        <v>0</v>
      </c>
      <c r="AS24" s="428">
        <f>'2019 KESIS Energy Balance'!AS24*'2019 KESIS Energy Balance (2)'!$B$1</f>
        <v>0</v>
      </c>
      <c r="AT24" s="428">
        <f>'2019 KESIS Energy Balance'!AT24*'2019 KESIS Energy Balance (2)'!$B$1</f>
        <v>-125388800000</v>
      </c>
      <c r="AU24" s="428">
        <f>'2019 KESIS Energy Balance'!AU24*'2019 KESIS Energy Balance (2)'!$B$1</f>
        <v>-706343679999.99988</v>
      </c>
      <c r="AV24" s="428">
        <f>'2019 KESIS Energy Balance'!AV24*'2019 KESIS Energy Balance (2)'!$B$1</f>
        <v>0</v>
      </c>
      <c r="AW24" s="428">
        <f>'2019 KESIS Energy Balance'!AW24*'2019 KESIS Energy Balance (2)'!$B$1</f>
        <v>0</v>
      </c>
      <c r="AX24" s="428">
        <f>'2019 KESIS Energy Balance'!AX24*'2019 KESIS Energy Balance (2)'!$B$1</f>
        <v>0</v>
      </c>
      <c r="AY24" s="428">
        <f>'2019 KESIS Energy Balance'!AY24*'2019 KESIS Energy Balance (2)'!$B$1</f>
        <v>0</v>
      </c>
      <c r="AZ24" s="428">
        <f>'2019 KESIS Energy Balance'!AZ24*'2019 KESIS Energy Balance (2)'!$B$1</f>
        <v>0</v>
      </c>
      <c r="BA24" s="428">
        <f>'2019 KESIS Energy Balance'!BA24*'2019 KESIS Energy Balance (2)'!$B$1</f>
        <v>0</v>
      </c>
      <c r="BB24" s="428">
        <f>'2019 KESIS Energy Balance'!BB24*'2019 KESIS Energy Balance (2)'!$B$1</f>
        <v>0</v>
      </c>
      <c r="BC24" s="428">
        <f>'2019 KESIS Energy Balance'!BC24*'2019 KESIS Energy Balance (2)'!$B$1</f>
        <v>0</v>
      </c>
      <c r="BD24" s="428">
        <f>'2019 KESIS Energy Balance'!BD24*'2019 KESIS Energy Balance (2)'!$B$1</f>
        <v>0</v>
      </c>
      <c r="BE24" s="428">
        <f>'2019 KESIS Energy Balance'!BE24*'2019 KESIS Energy Balance (2)'!$B$1</f>
        <v>0</v>
      </c>
      <c r="BF24" s="428">
        <f>'2019 KESIS Energy Balance'!BF24*'2019 KESIS Energy Balance (2)'!$B$1</f>
        <v>0</v>
      </c>
      <c r="BG24" s="428">
        <f>'2019 KESIS Energy Balance'!BG24*'2019 KESIS Energy Balance (2)'!$B$1</f>
        <v>0</v>
      </c>
      <c r="BH24" s="428">
        <f>'2019 KESIS Energy Balance'!BH24*'2019 KESIS Energy Balance (2)'!$B$1</f>
        <v>0</v>
      </c>
      <c r="BI24" s="428">
        <f>'2019 KESIS Energy Balance'!BI24*'2019 KESIS Energy Balance (2)'!$B$1</f>
        <v>9495622400000</v>
      </c>
      <c r="BJ24" s="428">
        <f>'2019 KESIS Energy Balance'!BJ24*'2019 KESIS Energy Balance (2)'!$B$1</f>
        <v>-13449774080000.004</v>
      </c>
      <c r="BK24" s="428">
        <f>'2019 KESIS Energy Balance'!BK24*'2019 KESIS Energy Balance (2)'!$B$1</f>
        <v>-831732480000</v>
      </c>
      <c r="BL24" s="104"/>
      <c r="BM24" s="104"/>
    </row>
    <row r="25" spans="2:65" collapsed="1">
      <c r="B25" s="116" t="s">
        <v>284</v>
      </c>
      <c r="C25" s="117" t="s">
        <v>285</v>
      </c>
      <c r="D25" s="428">
        <f>'2019 KESIS Energy Balance'!D25*'2019 KESIS Energy Balance (2)'!$B$1</f>
        <v>0</v>
      </c>
      <c r="E25" s="428">
        <f>'2019 KESIS Energy Balance'!E25*'2019 KESIS Energy Balance (2)'!$B$1</f>
        <v>0</v>
      </c>
      <c r="F25" s="428">
        <f>'2019 KESIS Energy Balance'!F25*'2019 KESIS Energy Balance (2)'!$B$1</f>
        <v>0</v>
      </c>
      <c r="G25" s="428">
        <f>'2019 KESIS Energy Balance'!G25*'2019 KESIS Energy Balance (2)'!$B$1</f>
        <v>0</v>
      </c>
      <c r="H25" s="428">
        <f>'2019 KESIS Energy Balance'!H25*'2019 KESIS Energy Balance (2)'!$B$1</f>
        <v>0</v>
      </c>
      <c r="I25" s="428">
        <f>'2019 KESIS Energy Balance'!I25*'2019 KESIS Energy Balance (2)'!$B$1</f>
        <v>0</v>
      </c>
      <c r="J25" s="428">
        <f>'2019 KESIS Energy Balance'!J25*'2019 KESIS Energy Balance (2)'!$B$1</f>
        <v>0</v>
      </c>
      <c r="K25" s="428">
        <f>'2019 KESIS Energy Balance'!K25*'2019 KESIS Energy Balance (2)'!$B$1</f>
        <v>0</v>
      </c>
      <c r="L25" s="428">
        <f>'2019 KESIS Energy Balance'!L25*'2019 KESIS Energy Balance (2)'!$B$1</f>
        <v>0</v>
      </c>
      <c r="M25" s="428">
        <f>'2019 KESIS Energy Balance'!M25*'2019 KESIS Energy Balance (2)'!$B$1</f>
        <v>0</v>
      </c>
      <c r="N25" s="428">
        <f>'2019 KESIS Energy Balance'!N25*'2019 KESIS Energy Balance (2)'!$B$1</f>
        <v>0</v>
      </c>
      <c r="O25" s="428">
        <f>'2019 KESIS Energy Balance'!O25*'2019 KESIS Energy Balance (2)'!$B$1</f>
        <v>0</v>
      </c>
      <c r="P25" s="428">
        <f>'2019 KESIS Energy Balance'!P25*'2019 KESIS Energy Balance (2)'!$B$1</f>
        <v>0</v>
      </c>
      <c r="Q25" s="428">
        <f>'2019 KESIS Energy Balance'!Q25*'2019 KESIS Energy Balance (2)'!$B$1</f>
        <v>0</v>
      </c>
      <c r="R25" s="428">
        <f>'2019 KESIS Energy Balance'!R25*'2019 KESIS Energy Balance (2)'!$B$1</f>
        <v>-300972800000</v>
      </c>
      <c r="S25" s="428">
        <f>'2019 KESIS Energy Balance'!S25*'2019 KESIS Energy Balance (2)'!$B$1</f>
        <v>0</v>
      </c>
      <c r="T25" s="428">
        <f>'2019 KESIS Energy Balance'!T25*'2019 KESIS Energy Balance (2)'!$B$1</f>
        <v>0</v>
      </c>
      <c r="U25" s="428">
        <f>'2019 KESIS Energy Balance'!U25*'2019 KESIS Energy Balance (2)'!$B$1</f>
        <v>0</v>
      </c>
      <c r="V25" s="428">
        <f>'2019 KESIS Energy Balance'!V25*'2019 KESIS Energy Balance (2)'!$B$1</f>
        <v>0</v>
      </c>
      <c r="W25" s="428">
        <f>'2019 KESIS Energy Balance'!W25*'2019 KESIS Energy Balance (2)'!$B$1</f>
        <v>0</v>
      </c>
      <c r="X25" s="428">
        <f>'2019 KESIS Energy Balance'!X25*'2019 KESIS Energy Balance (2)'!$B$1</f>
        <v>-46227200000</v>
      </c>
      <c r="Y25" s="428">
        <f>'2019 KESIS Energy Balance'!Y25*'2019 KESIS Energy Balance (2)'!$B$1</f>
        <v>0</v>
      </c>
      <c r="Z25" s="428">
        <f>'2019 KESIS Energy Balance'!Z25*'2019 KESIS Energy Balance (2)'!$B$1</f>
        <v>0</v>
      </c>
      <c r="AA25" s="428">
        <f>'2019 KESIS Energy Balance'!AA25*'2019 KESIS Energy Balance (2)'!$B$1</f>
        <v>0</v>
      </c>
      <c r="AB25" s="428">
        <f>'2019 KESIS Energy Balance'!AB25*'2019 KESIS Energy Balance (2)'!$B$1</f>
        <v>0</v>
      </c>
      <c r="AC25" s="428">
        <f>'2019 KESIS Energy Balance'!AC25*'2019 KESIS Energy Balance (2)'!$B$1</f>
        <v>0</v>
      </c>
      <c r="AD25" s="428">
        <f>'2019 KESIS Energy Balance'!AD25*'2019 KESIS Energy Balance (2)'!$B$1</f>
        <v>-39680000</v>
      </c>
      <c r="AE25" s="428">
        <f>'2019 KESIS Energy Balance'!AE25*'2019 KESIS Energy Balance (2)'!$B$1</f>
        <v>-11388160000</v>
      </c>
      <c r="AF25" s="428">
        <f>'2019 KESIS Energy Balance'!AF25*'2019 KESIS Energy Balance (2)'!$B$1</f>
        <v>0</v>
      </c>
      <c r="AG25" s="428">
        <f>'2019 KESIS Energy Balance'!AG25*'2019 KESIS Energy Balance (2)'!$B$1</f>
        <v>0</v>
      </c>
      <c r="AH25" s="428">
        <f>'2019 KESIS Energy Balance'!AH25*'2019 KESIS Energy Balance (2)'!$B$1</f>
        <v>-1697550080000</v>
      </c>
      <c r="AI25" s="428">
        <f>'2019 KESIS Energy Balance'!AI25*'2019 KESIS Energy Balance (2)'!$B$1</f>
        <v>0</v>
      </c>
      <c r="AJ25" s="428">
        <f>'2019 KESIS Energy Balance'!AJ25*'2019 KESIS Energy Balance (2)'!$B$1</f>
        <v>0</v>
      </c>
      <c r="AK25" s="428">
        <f>'2019 KESIS Energy Balance'!AK25*'2019 KESIS Energy Balance (2)'!$B$1</f>
        <v>0</v>
      </c>
      <c r="AL25" s="428">
        <f>'2019 KESIS Energy Balance'!AL25*'2019 KESIS Energy Balance (2)'!$B$1</f>
        <v>0</v>
      </c>
      <c r="AM25" s="428">
        <f>'2019 KESIS Energy Balance'!AM25*'2019 KESIS Energy Balance (2)'!$B$1</f>
        <v>0</v>
      </c>
      <c r="AN25" s="428">
        <f>'2019 KESIS Energy Balance'!AN25*'2019 KESIS Energy Balance (2)'!$B$1</f>
        <v>0</v>
      </c>
      <c r="AO25" s="428">
        <f>'2019 KESIS Energy Balance'!AO25*'2019 KESIS Energy Balance (2)'!$B$1</f>
        <v>-645871360000</v>
      </c>
      <c r="AP25" s="428">
        <f>'2019 KESIS Energy Balance'!AP25*'2019 KESIS Energy Balance (2)'!$B$1</f>
        <v>-4068747520000</v>
      </c>
      <c r="AQ25" s="428">
        <f>'2019 KESIS Energy Balance'!AQ25*'2019 KESIS Energy Balance (2)'!$B$1</f>
        <v>0</v>
      </c>
      <c r="AR25" s="428">
        <f>'2019 KESIS Energy Balance'!AR25*'2019 KESIS Energy Balance (2)'!$B$1</f>
        <v>-949621760000</v>
      </c>
      <c r="AS25" s="428">
        <f>'2019 KESIS Energy Balance'!AS25*'2019 KESIS Energy Balance (2)'!$B$1</f>
        <v>-657497600000</v>
      </c>
      <c r="AT25" s="428">
        <f>'2019 KESIS Energy Balance'!AT25*'2019 KESIS Energy Balance (2)'!$B$1</f>
        <v>0</v>
      </c>
      <c r="AU25" s="428">
        <f>'2019 KESIS Energy Balance'!AU25*'2019 KESIS Energy Balance (2)'!$B$1</f>
        <v>0</v>
      </c>
      <c r="AV25" s="428">
        <f>'2019 KESIS Energy Balance'!AV25*'2019 KESIS Energy Balance (2)'!$B$1</f>
        <v>0</v>
      </c>
      <c r="AW25" s="428">
        <f>'2019 KESIS Energy Balance'!AW25*'2019 KESIS Energy Balance (2)'!$B$1</f>
        <v>0</v>
      </c>
      <c r="AX25" s="428">
        <f>'2019 KESIS Energy Balance'!AX25*'2019 KESIS Energy Balance (2)'!$B$1</f>
        <v>0</v>
      </c>
      <c r="AY25" s="428">
        <f>'2019 KESIS Energy Balance'!AY25*'2019 KESIS Energy Balance (2)'!$B$1</f>
        <v>0</v>
      </c>
      <c r="AZ25" s="428">
        <f>'2019 KESIS Energy Balance'!AZ25*'2019 KESIS Energy Balance (2)'!$B$1</f>
        <v>0</v>
      </c>
      <c r="BA25" s="428">
        <f>'2019 KESIS Energy Balance'!BA25*'2019 KESIS Energy Balance (2)'!$B$1</f>
        <v>0</v>
      </c>
      <c r="BB25" s="428">
        <f>'2019 KESIS Energy Balance'!BB25*'2019 KESIS Energy Balance (2)'!$B$1</f>
        <v>0</v>
      </c>
      <c r="BC25" s="428">
        <f>'2019 KESIS Energy Balance'!BC25*'2019 KESIS Energy Balance (2)'!$B$1</f>
        <v>0</v>
      </c>
      <c r="BD25" s="428">
        <f>'2019 KESIS Energy Balance'!BD25*'2019 KESIS Energy Balance (2)'!$B$1</f>
        <v>0</v>
      </c>
      <c r="BE25" s="428">
        <f>'2019 KESIS Energy Balance'!BE25*'2019 KESIS Energy Balance (2)'!$B$1</f>
        <v>0</v>
      </c>
      <c r="BF25" s="428">
        <f>'2019 KESIS Energy Balance'!BF25*'2019 KESIS Energy Balance (2)'!$B$1</f>
        <v>0</v>
      </c>
      <c r="BG25" s="428">
        <f>'2019 KESIS Energy Balance'!BG25*'2019 KESIS Energy Balance (2)'!$B$1</f>
        <v>0</v>
      </c>
      <c r="BH25" s="428">
        <f>'2019 KESIS Energy Balance'!BH25*'2019 KESIS Energy Balance (2)'!$B$1</f>
        <v>0</v>
      </c>
      <c r="BI25" s="428">
        <f>'2019 KESIS Energy Balance'!BI25*'2019 KESIS Energy Balance (2)'!$B$1</f>
        <v>10345885440000</v>
      </c>
      <c r="BJ25" s="428">
        <f>'2019 KESIS Energy Balance'!BJ25*'2019 KESIS Energy Balance (2)'!$B$1</f>
        <v>1967969280000.0012</v>
      </c>
      <c r="BK25" s="428">
        <f>'2019 KESIS Energy Balance'!BK25*'2019 KESIS Energy Balance (2)'!$B$1</f>
        <v>-5675866880000</v>
      </c>
      <c r="BL25" s="104"/>
      <c r="BM25" s="104"/>
    </row>
    <row r="26" spans="2:65">
      <c r="B26" s="114" t="s">
        <v>286</v>
      </c>
      <c r="C26" s="115" t="s">
        <v>287</v>
      </c>
      <c r="D26" s="428">
        <f>'2019 KESIS Energy Balance'!D26*'2019 KESIS Energy Balance (2)'!$B$1</f>
        <v>0</v>
      </c>
      <c r="E26" s="428">
        <f>'2019 KESIS Energy Balance'!E26*'2019 KESIS Energy Balance (2)'!$B$1</f>
        <v>0</v>
      </c>
      <c r="F26" s="428">
        <f>'2019 KESIS Energy Balance'!F26*'2019 KESIS Energy Balance (2)'!$B$1</f>
        <v>0</v>
      </c>
      <c r="G26" s="428">
        <f>'2019 KESIS Energy Balance'!G26*'2019 KESIS Energy Balance (2)'!$B$1</f>
        <v>0</v>
      </c>
      <c r="H26" s="428">
        <f>'2019 KESIS Energy Balance'!H26*'2019 KESIS Energy Balance (2)'!$B$1</f>
        <v>0</v>
      </c>
      <c r="I26" s="428">
        <f>'2019 KESIS Energy Balance'!I26*'2019 KESIS Energy Balance (2)'!$B$1</f>
        <v>0</v>
      </c>
      <c r="J26" s="428">
        <f>'2019 KESIS Energy Balance'!J26*'2019 KESIS Energy Balance (2)'!$B$1</f>
        <v>0</v>
      </c>
      <c r="K26" s="428">
        <f>'2019 KESIS Energy Balance'!K26*'2019 KESIS Energy Balance (2)'!$B$1</f>
        <v>0</v>
      </c>
      <c r="L26" s="428">
        <f>'2019 KESIS Energy Balance'!L26*'2019 KESIS Energy Balance (2)'!$B$1</f>
        <v>0</v>
      </c>
      <c r="M26" s="428">
        <f>'2019 KESIS Energy Balance'!M26*'2019 KESIS Energy Balance (2)'!$B$1</f>
        <v>0</v>
      </c>
      <c r="N26" s="428">
        <f>'2019 KESIS Energy Balance'!N26*'2019 KESIS Energy Balance (2)'!$B$1</f>
        <v>0</v>
      </c>
      <c r="O26" s="428">
        <f>'2019 KESIS Energy Balance'!O26*'2019 KESIS Energy Balance (2)'!$B$1</f>
        <v>0</v>
      </c>
      <c r="P26" s="428">
        <f>'2019 KESIS Energy Balance'!P26*'2019 KESIS Energy Balance (2)'!$B$1</f>
        <v>0</v>
      </c>
      <c r="Q26" s="428">
        <f>'2019 KESIS Energy Balance'!Q26*'2019 KESIS Energy Balance (2)'!$B$1</f>
        <v>0</v>
      </c>
      <c r="R26" s="428">
        <f>'2019 KESIS Energy Balance'!R26*'2019 KESIS Energy Balance (2)'!$B$1</f>
        <v>0</v>
      </c>
      <c r="S26" s="428">
        <f>'2019 KESIS Energy Balance'!S26*'2019 KESIS Energy Balance (2)'!$B$1</f>
        <v>0</v>
      </c>
      <c r="T26" s="428">
        <f>'2019 KESIS Energy Balance'!T26*'2019 KESIS Energy Balance (2)'!$B$1</f>
        <v>0</v>
      </c>
      <c r="U26" s="428">
        <f>'2019 KESIS Energy Balance'!U26*'2019 KESIS Energy Balance (2)'!$B$1</f>
        <v>0</v>
      </c>
      <c r="V26" s="428">
        <f>'2019 KESIS Energy Balance'!V26*'2019 KESIS Energy Balance (2)'!$B$1</f>
        <v>0</v>
      </c>
      <c r="W26" s="428">
        <f>'2019 KESIS Energy Balance'!W26*'2019 KESIS Energy Balance (2)'!$B$1</f>
        <v>0</v>
      </c>
      <c r="X26" s="428">
        <f>'2019 KESIS Energy Balance'!X26*'2019 KESIS Energy Balance (2)'!$B$1</f>
        <v>0</v>
      </c>
      <c r="Y26" s="428">
        <f>'2019 KESIS Energy Balance'!Y26*'2019 KESIS Energy Balance (2)'!$B$1</f>
        <v>0</v>
      </c>
      <c r="Z26" s="428">
        <f>'2019 KESIS Energy Balance'!Z26*'2019 KESIS Energy Balance (2)'!$B$1</f>
        <v>0</v>
      </c>
      <c r="AA26" s="428">
        <f>'2019 KESIS Energy Balance'!AA26*'2019 KESIS Energy Balance (2)'!$B$1</f>
        <v>0</v>
      </c>
      <c r="AB26" s="428">
        <f>'2019 KESIS Energy Balance'!AB26*'2019 KESIS Energy Balance (2)'!$B$1</f>
        <v>0</v>
      </c>
      <c r="AC26" s="428">
        <f>'2019 KESIS Energy Balance'!AC26*'2019 KESIS Energy Balance (2)'!$B$1</f>
        <v>0</v>
      </c>
      <c r="AD26" s="428">
        <f>'2019 KESIS Energy Balance'!AD26*'2019 KESIS Energy Balance (2)'!$B$1</f>
        <v>0</v>
      </c>
      <c r="AE26" s="428">
        <f>'2019 KESIS Energy Balance'!AE26*'2019 KESIS Energy Balance (2)'!$B$1</f>
        <v>0</v>
      </c>
      <c r="AF26" s="428">
        <f>'2019 KESIS Energy Balance'!AF26*'2019 KESIS Energy Balance (2)'!$B$1</f>
        <v>0</v>
      </c>
      <c r="AG26" s="428">
        <f>'2019 KESIS Energy Balance'!AG26*'2019 KESIS Energy Balance (2)'!$B$1</f>
        <v>0</v>
      </c>
      <c r="AH26" s="428">
        <f>'2019 KESIS Energy Balance'!AH26*'2019 KESIS Energy Balance (2)'!$B$1</f>
        <v>0</v>
      </c>
      <c r="AI26" s="428">
        <f>'2019 KESIS Energy Balance'!AI26*'2019 KESIS Energy Balance (2)'!$B$1</f>
        <v>0</v>
      </c>
      <c r="AJ26" s="428">
        <f>'2019 KESIS Energy Balance'!AJ26*'2019 KESIS Energy Balance (2)'!$B$1</f>
        <v>0</v>
      </c>
      <c r="AK26" s="428">
        <f>'2019 KESIS Energy Balance'!AK26*'2019 KESIS Energy Balance (2)'!$B$1</f>
        <v>0</v>
      </c>
      <c r="AL26" s="428">
        <f>'2019 KESIS Energy Balance'!AL26*'2019 KESIS Energy Balance (2)'!$B$1</f>
        <v>0</v>
      </c>
      <c r="AM26" s="428">
        <f>'2019 KESIS Energy Balance'!AM26*'2019 KESIS Energy Balance (2)'!$B$1</f>
        <v>0</v>
      </c>
      <c r="AN26" s="428">
        <f>'2019 KESIS Energy Balance'!AN26*'2019 KESIS Energy Balance (2)'!$B$1</f>
        <v>0</v>
      </c>
      <c r="AO26" s="428">
        <f>'2019 KESIS Energy Balance'!AO26*'2019 KESIS Energy Balance (2)'!$B$1</f>
        <v>0</v>
      </c>
      <c r="AP26" s="428">
        <f>'2019 KESIS Energy Balance'!AP26*'2019 KESIS Energy Balance (2)'!$B$1</f>
        <v>0</v>
      </c>
      <c r="AQ26" s="428">
        <f>'2019 KESIS Energy Balance'!AQ26*'2019 KESIS Energy Balance (2)'!$B$1</f>
        <v>0</v>
      </c>
      <c r="AR26" s="428">
        <f>'2019 KESIS Energy Balance'!AR26*'2019 KESIS Energy Balance (2)'!$B$1</f>
        <v>0</v>
      </c>
      <c r="AS26" s="428">
        <f>'2019 KESIS Energy Balance'!AS26*'2019 KESIS Energy Balance (2)'!$B$1</f>
        <v>0</v>
      </c>
      <c r="AT26" s="428">
        <f>'2019 KESIS Energy Balance'!AT26*'2019 KESIS Energy Balance (2)'!$B$1</f>
        <v>0</v>
      </c>
      <c r="AU26" s="428">
        <f>'2019 KESIS Energy Balance'!AU26*'2019 KESIS Energy Balance (2)'!$B$1</f>
        <v>0</v>
      </c>
      <c r="AV26" s="428">
        <f>'2019 KESIS Energy Balance'!AV26*'2019 KESIS Energy Balance (2)'!$B$1</f>
        <v>0</v>
      </c>
      <c r="AW26" s="428">
        <f>'2019 KESIS Energy Balance'!AW26*'2019 KESIS Energy Balance (2)'!$B$1</f>
        <v>0</v>
      </c>
      <c r="AX26" s="428">
        <f>'2019 KESIS Energy Balance'!AX26*'2019 KESIS Energy Balance (2)'!$B$1</f>
        <v>0</v>
      </c>
      <c r="AY26" s="428">
        <f>'2019 KESIS Energy Balance'!AY26*'2019 KESIS Energy Balance (2)'!$B$1</f>
        <v>0</v>
      </c>
      <c r="AZ26" s="428">
        <f>'2019 KESIS Energy Balance'!AZ26*'2019 KESIS Energy Balance (2)'!$B$1</f>
        <v>0</v>
      </c>
      <c r="BA26" s="428">
        <f>'2019 KESIS Energy Balance'!BA26*'2019 KESIS Energy Balance (2)'!$B$1</f>
        <v>0</v>
      </c>
      <c r="BB26" s="428">
        <f>'2019 KESIS Energy Balance'!BB26*'2019 KESIS Energy Balance (2)'!$B$1</f>
        <v>0</v>
      </c>
      <c r="BC26" s="428">
        <f>'2019 KESIS Energy Balance'!BC26*'2019 KESIS Energy Balance (2)'!$B$1</f>
        <v>0</v>
      </c>
      <c r="BD26" s="428">
        <f>'2019 KESIS Energy Balance'!BD26*'2019 KESIS Energy Balance (2)'!$B$1</f>
        <v>0</v>
      </c>
      <c r="BE26" s="428">
        <f>'2019 KESIS Energy Balance'!BE26*'2019 KESIS Energy Balance (2)'!$B$1</f>
        <v>0</v>
      </c>
      <c r="BF26" s="428">
        <f>'2019 KESIS Energy Balance'!BF26*'2019 KESIS Energy Balance (2)'!$B$1</f>
        <v>0</v>
      </c>
      <c r="BG26" s="428">
        <f>'2019 KESIS Energy Balance'!BG26*'2019 KESIS Energy Balance (2)'!$B$1</f>
        <v>0</v>
      </c>
      <c r="BH26" s="428">
        <f>'2019 KESIS Energy Balance'!BH26*'2019 KESIS Energy Balance (2)'!$B$1</f>
        <v>552186880000</v>
      </c>
      <c r="BI26" s="428">
        <f>'2019 KESIS Energy Balance'!BI26*'2019 KESIS Energy Balance (2)'!$B$1</f>
        <v>-2630982400000.0005</v>
      </c>
      <c r="BJ26" s="428">
        <f>'2019 KESIS Energy Balance'!BJ26*'2019 KESIS Energy Balance (2)'!$B$1</f>
        <v>-2078795520000.0005</v>
      </c>
      <c r="BK26" s="428">
        <f>'2019 KESIS Energy Balance'!BK26*'2019 KESIS Energy Balance (2)'!$B$1</f>
        <v>0</v>
      </c>
      <c r="BL26" s="104"/>
      <c r="BM26" s="104"/>
    </row>
    <row r="27" spans="2:65" s="272" customFormat="1">
      <c r="B27" s="449" t="s">
        <v>288</v>
      </c>
      <c r="C27" s="450" t="s">
        <v>289</v>
      </c>
      <c r="D27" s="451">
        <f>'2019 KESIS Energy Balance'!D27*'2019 KESIS Energy Balance (2)'!$B$1</f>
        <v>0</v>
      </c>
      <c r="E27" s="451">
        <f>'2019 KESIS Energy Balance'!E27*'2019 KESIS Energy Balance (2)'!$B$1</f>
        <v>0</v>
      </c>
      <c r="F27" s="451">
        <f>'2019 KESIS Energy Balance'!F27*'2019 KESIS Energy Balance (2)'!$B$1</f>
        <v>-682322003200000.13</v>
      </c>
      <c r="G27" s="451">
        <f>'2019 KESIS Energy Balance'!G27*'2019 KESIS Energy Balance (2)'!$B$1</f>
        <v>0</v>
      </c>
      <c r="H27" s="451">
        <f>'2019 KESIS Energy Balance'!H27*'2019 KESIS Energy Balance (2)'!$B$1</f>
        <v>0</v>
      </c>
      <c r="I27" s="451">
        <f>'2019 KESIS Energy Balance'!I27*'2019 KESIS Energy Balance (2)'!$B$1</f>
        <v>0</v>
      </c>
      <c r="J27" s="451">
        <f>'2019 KESIS Energy Balance'!J27*'2019 KESIS Energy Balance (2)'!$B$1</f>
        <v>0</v>
      </c>
      <c r="K27" s="451">
        <f>'2019 KESIS Energy Balance'!K27*'2019 KESIS Energy Balance (2)'!$B$1</f>
        <v>0</v>
      </c>
      <c r="L27" s="451">
        <f>'2019 KESIS Energy Balance'!L27*'2019 KESIS Energy Balance (2)'!$B$1</f>
        <v>461071560960000</v>
      </c>
      <c r="M27" s="451">
        <f>'2019 KESIS Energy Balance'!M27*'2019 KESIS Energy Balance (2)'!$B$1</f>
        <v>22250202880000</v>
      </c>
      <c r="N27" s="451">
        <f>'2019 KESIS Energy Balance'!N27*'2019 KESIS Energy Balance (2)'!$B$1</f>
        <v>143221547520000</v>
      </c>
      <c r="O27" s="451">
        <f>'2019 KESIS Energy Balance'!O27*'2019 KESIS Energy Balance (2)'!$B$1</f>
        <v>0</v>
      </c>
      <c r="P27" s="451">
        <f>'2019 KESIS Energy Balance'!P27*'2019 KESIS Energy Balance (2)'!$B$1</f>
        <v>0</v>
      </c>
      <c r="Q27" s="451">
        <f>'2019 KESIS Energy Balance'!Q27*'2019 KESIS Energy Balance (2)'!$B$1</f>
        <v>0</v>
      </c>
      <c r="R27" s="451">
        <f>'2019 KESIS Energy Balance'!R27*'2019 KESIS Energy Balance (2)'!$B$1</f>
        <v>0</v>
      </c>
      <c r="S27" s="451">
        <f>'2019 KESIS Energy Balance'!S27*'2019 KESIS Energy Balance (2)'!$B$1</f>
        <v>0</v>
      </c>
      <c r="T27" s="451">
        <f>'2019 KESIS Energy Balance'!T27*'2019 KESIS Energy Balance (2)'!$B$1</f>
        <v>0</v>
      </c>
      <c r="U27" s="451">
        <f>'2019 KESIS Energy Balance'!U27*'2019 KESIS Energy Balance (2)'!$B$1</f>
        <v>0</v>
      </c>
      <c r="V27" s="451">
        <f>'2019 KESIS Energy Balance'!V27*'2019 KESIS Energy Balance (2)'!$B$1</f>
        <v>0</v>
      </c>
      <c r="W27" s="451">
        <f>'2019 KESIS Energy Balance'!W27*'2019 KESIS Energy Balance (2)'!$B$1</f>
        <v>0</v>
      </c>
      <c r="X27" s="451">
        <f>'2019 KESIS Energy Balance'!X27*'2019 KESIS Energy Balance (2)'!$B$1</f>
        <v>0</v>
      </c>
      <c r="Y27" s="451">
        <f>'2019 KESIS Energy Balance'!Y27*'2019 KESIS Energy Balance (2)'!$B$1</f>
        <v>0</v>
      </c>
      <c r="Z27" s="451">
        <f>'2019 KESIS Energy Balance'!Z27*'2019 KESIS Energy Balance (2)'!$B$1</f>
        <v>0</v>
      </c>
      <c r="AA27" s="451">
        <f>'2019 KESIS Energy Balance'!AA27*'2019 KESIS Energy Balance (2)'!$B$1</f>
        <v>0</v>
      </c>
      <c r="AB27" s="451">
        <f>'2019 KESIS Energy Balance'!AB27*'2019 KESIS Energy Balance (2)'!$B$1</f>
        <v>0</v>
      </c>
      <c r="AC27" s="451">
        <f>'2019 KESIS Energy Balance'!AC27*'2019 KESIS Energy Balance (2)'!$B$1</f>
        <v>0</v>
      </c>
      <c r="AD27" s="451">
        <f>'2019 KESIS Energy Balance'!AD27*'2019 KESIS Energy Balance (2)'!$B$1</f>
        <v>0</v>
      </c>
      <c r="AE27" s="451">
        <f>'2019 KESIS Energy Balance'!AE27*'2019 KESIS Energy Balance (2)'!$B$1</f>
        <v>0</v>
      </c>
      <c r="AF27" s="451">
        <f>'2019 KESIS Energy Balance'!AF27*'2019 KESIS Energy Balance (2)'!$B$1</f>
        <v>0</v>
      </c>
      <c r="AG27" s="451">
        <f>'2019 KESIS Energy Balance'!AG27*'2019 KESIS Energy Balance (2)'!$B$1</f>
        <v>0</v>
      </c>
      <c r="AH27" s="451">
        <f>'2019 KESIS Energy Balance'!AH27*'2019 KESIS Energy Balance (2)'!$B$1</f>
        <v>0</v>
      </c>
      <c r="AI27" s="451">
        <f>'2019 KESIS Energy Balance'!AI27*'2019 KESIS Energy Balance (2)'!$B$1</f>
        <v>0</v>
      </c>
      <c r="AJ27" s="451">
        <f>'2019 KESIS Energy Balance'!AJ27*'2019 KESIS Energy Balance (2)'!$B$1</f>
        <v>0</v>
      </c>
      <c r="AK27" s="451">
        <f>'2019 KESIS Energy Balance'!AK27*'2019 KESIS Energy Balance (2)'!$B$1</f>
        <v>0</v>
      </c>
      <c r="AL27" s="451">
        <f>'2019 KESIS Energy Balance'!AL27*'2019 KESIS Energy Balance (2)'!$B$1</f>
        <v>0</v>
      </c>
      <c r="AM27" s="451">
        <f>'2019 KESIS Energy Balance'!AM27*'2019 KESIS Energy Balance (2)'!$B$1</f>
        <v>0</v>
      </c>
      <c r="AN27" s="451">
        <f>'2019 KESIS Energy Balance'!AN27*'2019 KESIS Energy Balance (2)'!$B$1</f>
        <v>0</v>
      </c>
      <c r="AO27" s="451">
        <f>'2019 KESIS Energy Balance'!AO27*'2019 KESIS Energy Balance (2)'!$B$1</f>
        <v>0</v>
      </c>
      <c r="AP27" s="451">
        <f>'2019 KESIS Energy Balance'!AP27*'2019 KESIS Energy Balance (2)'!$B$1</f>
        <v>0</v>
      </c>
      <c r="AQ27" s="451">
        <f>'2019 KESIS Energy Balance'!AQ27*'2019 KESIS Energy Balance (2)'!$B$1</f>
        <v>0</v>
      </c>
      <c r="AR27" s="451">
        <f>'2019 KESIS Energy Balance'!AR27*'2019 KESIS Energy Balance (2)'!$B$1</f>
        <v>0</v>
      </c>
      <c r="AS27" s="451">
        <f>'2019 KESIS Energy Balance'!AS27*'2019 KESIS Energy Balance (2)'!$B$1</f>
        <v>0</v>
      </c>
      <c r="AT27" s="451">
        <f>'2019 KESIS Energy Balance'!AT27*'2019 KESIS Energy Balance (2)'!$B$1</f>
        <v>0</v>
      </c>
      <c r="AU27" s="451">
        <f>'2019 KESIS Energy Balance'!AU27*'2019 KESIS Energy Balance (2)'!$B$1</f>
        <v>0</v>
      </c>
      <c r="AV27" s="451">
        <f>'2019 KESIS Energy Balance'!AV27*'2019 KESIS Energy Balance (2)'!$B$1</f>
        <v>0</v>
      </c>
      <c r="AW27" s="451">
        <f>'2019 KESIS Energy Balance'!AW27*'2019 KESIS Energy Balance (2)'!$B$1</f>
        <v>0</v>
      </c>
      <c r="AX27" s="451">
        <f>'2019 KESIS Energy Balance'!AX27*'2019 KESIS Energy Balance (2)'!$B$1</f>
        <v>0</v>
      </c>
      <c r="AY27" s="451">
        <f>'2019 KESIS Energy Balance'!AY27*'2019 KESIS Energy Balance (2)'!$B$1</f>
        <v>0</v>
      </c>
      <c r="AZ27" s="451">
        <f>'2019 KESIS Energy Balance'!AZ27*'2019 KESIS Energy Balance (2)'!$B$1</f>
        <v>0</v>
      </c>
      <c r="BA27" s="451">
        <f>'2019 KESIS Energy Balance'!BA27*'2019 KESIS Energy Balance (2)'!$B$1</f>
        <v>0</v>
      </c>
      <c r="BB27" s="451">
        <f>'2019 KESIS Energy Balance'!BB27*'2019 KESIS Energy Balance (2)'!$B$1</f>
        <v>0</v>
      </c>
      <c r="BC27" s="451">
        <f>'2019 KESIS Energy Balance'!BC27*'2019 KESIS Energy Balance (2)'!$B$1</f>
        <v>0</v>
      </c>
      <c r="BD27" s="451">
        <f>'2019 KESIS Energy Balance'!BD27*'2019 KESIS Energy Balance (2)'!$B$1</f>
        <v>0</v>
      </c>
      <c r="BE27" s="451">
        <f>'2019 KESIS Energy Balance'!BE27*'2019 KESIS Energy Balance (2)'!$B$1</f>
        <v>0</v>
      </c>
      <c r="BF27" s="451">
        <f>'2019 KESIS Energy Balance'!BF27*'2019 KESIS Energy Balance (2)'!$B$1</f>
        <v>0</v>
      </c>
      <c r="BG27" s="451">
        <f>'2019 KESIS Energy Balance'!BG27*'2019 KESIS Energy Balance (2)'!$B$1</f>
        <v>0</v>
      </c>
      <c r="BH27" s="451">
        <f>'2019 KESIS Energy Balance'!BH27*'2019 KESIS Energy Balance (2)'!$B$1</f>
        <v>0</v>
      </c>
      <c r="BI27" s="451">
        <f>'2019 KESIS Energy Balance'!BI27*'2019 KESIS Energy Balance (2)'!$B$1</f>
        <v>0</v>
      </c>
      <c r="BJ27" s="451">
        <f>'2019 KESIS Energy Balance'!BJ27*'2019 KESIS Energy Balance (2)'!$B$1</f>
        <v>-55778691840000.078</v>
      </c>
      <c r="BK27" s="451">
        <f>'2019 KESIS Energy Balance'!BK27*'2019 KESIS Energy Balance (2)'!$B$1</f>
        <v>0</v>
      </c>
      <c r="BL27" s="271"/>
      <c r="BM27" s="271"/>
    </row>
    <row r="28" spans="2:65" s="272" customFormat="1">
      <c r="B28" s="449" t="s">
        <v>290</v>
      </c>
      <c r="C28" s="450" t="s">
        <v>291</v>
      </c>
      <c r="D28" s="451">
        <f>'2019 KESIS Energy Balance'!D28*'2019 KESIS Energy Balance (2)'!$B$1</f>
        <v>0</v>
      </c>
      <c r="E28" s="451">
        <f>'2019 KESIS Energy Balance'!E28*'2019 KESIS Energy Balance (2)'!$B$1</f>
        <v>0</v>
      </c>
      <c r="F28" s="451">
        <f>'2019 KESIS Energy Balance'!F28*'2019 KESIS Energy Balance (2)'!$B$1</f>
        <v>-40683388160000</v>
      </c>
      <c r="G28" s="451">
        <f>'2019 KESIS Energy Balance'!G28*'2019 KESIS Energy Balance (2)'!$B$1</f>
        <v>-192021082880000</v>
      </c>
      <c r="H28" s="451">
        <f>'2019 KESIS Energy Balance'!H28*'2019 KESIS Energy Balance (2)'!$B$1</f>
        <v>0</v>
      </c>
      <c r="I28" s="451">
        <f>'2019 KESIS Energy Balance'!I28*'2019 KESIS Energy Balance (2)'!$B$1</f>
        <v>0</v>
      </c>
      <c r="J28" s="451">
        <f>'2019 KESIS Energy Balance'!J28*'2019 KESIS Energy Balance (2)'!$B$1</f>
        <v>0</v>
      </c>
      <c r="K28" s="451">
        <f>'2019 KESIS Energy Balance'!K28*'2019 KESIS Energy Balance (2)'!$B$1</f>
        <v>0</v>
      </c>
      <c r="L28" s="451">
        <f>'2019 KESIS Energy Balance'!L28*'2019 KESIS Energy Balance (2)'!$B$1</f>
        <v>-439023329280000</v>
      </c>
      <c r="M28" s="451">
        <f>'2019 KESIS Energy Balance'!M28*'2019 KESIS Energy Balance (2)'!$B$1</f>
        <v>0</v>
      </c>
      <c r="N28" s="451">
        <f>'2019 KESIS Energy Balance'!N28*'2019 KESIS Energy Balance (2)'!$B$1</f>
        <v>0</v>
      </c>
      <c r="O28" s="451">
        <f>'2019 KESIS Energy Balance'!O28*'2019 KESIS Energy Balance (2)'!$B$1</f>
        <v>215785831680000</v>
      </c>
      <c r="P28" s="451">
        <f>'2019 KESIS Energy Balance'!P28*'2019 KESIS Energy Balance (2)'!$B$1</f>
        <v>29789561600000</v>
      </c>
      <c r="Q28" s="451">
        <f>'2019 KESIS Energy Balance'!Q28*'2019 KESIS Energy Balance (2)'!$B$1</f>
        <v>0</v>
      </c>
      <c r="R28" s="451">
        <f>'2019 KESIS Energy Balance'!R28*'2019 KESIS Energy Balance (2)'!$B$1</f>
        <v>0</v>
      </c>
      <c r="S28" s="451">
        <f>'2019 KESIS Energy Balance'!S28*'2019 KESIS Energy Balance (2)'!$B$1</f>
        <v>0</v>
      </c>
      <c r="T28" s="451">
        <f>'2019 KESIS Energy Balance'!T28*'2019 KESIS Energy Balance (2)'!$B$1</f>
        <v>0</v>
      </c>
      <c r="U28" s="451">
        <f>'2019 KESIS Energy Balance'!U28*'2019 KESIS Energy Balance (2)'!$B$1</f>
        <v>0</v>
      </c>
      <c r="V28" s="451">
        <f>'2019 KESIS Energy Balance'!V28*'2019 KESIS Energy Balance (2)'!$B$1</f>
        <v>0</v>
      </c>
      <c r="W28" s="451">
        <f>'2019 KESIS Energy Balance'!W28*'2019 KESIS Energy Balance (2)'!$B$1</f>
        <v>0</v>
      </c>
      <c r="X28" s="451">
        <f>'2019 KESIS Energy Balance'!X28*'2019 KESIS Energy Balance (2)'!$B$1</f>
        <v>0</v>
      </c>
      <c r="Y28" s="451">
        <f>'2019 KESIS Energy Balance'!Y28*'2019 KESIS Energy Balance (2)'!$B$1</f>
        <v>0</v>
      </c>
      <c r="Z28" s="451">
        <f>'2019 KESIS Energy Balance'!Z28*'2019 KESIS Energy Balance (2)'!$B$1</f>
        <v>0</v>
      </c>
      <c r="AA28" s="451">
        <f>'2019 KESIS Energy Balance'!AA28*'2019 KESIS Energy Balance (2)'!$B$1</f>
        <v>0</v>
      </c>
      <c r="AB28" s="451">
        <f>'2019 KESIS Energy Balance'!AB28*'2019 KESIS Energy Balance (2)'!$B$1</f>
        <v>0</v>
      </c>
      <c r="AC28" s="451">
        <f>'2019 KESIS Energy Balance'!AC28*'2019 KESIS Energy Balance (2)'!$B$1</f>
        <v>0</v>
      </c>
      <c r="AD28" s="451">
        <f>'2019 KESIS Energy Balance'!AD28*'2019 KESIS Energy Balance (2)'!$B$1</f>
        <v>0</v>
      </c>
      <c r="AE28" s="451">
        <f>'2019 KESIS Energy Balance'!AE28*'2019 KESIS Energy Balance (2)'!$B$1</f>
        <v>0</v>
      </c>
      <c r="AF28" s="451">
        <f>'2019 KESIS Energy Balance'!AF28*'2019 KESIS Energy Balance (2)'!$B$1</f>
        <v>0</v>
      </c>
      <c r="AG28" s="451">
        <f>'2019 KESIS Energy Balance'!AG28*'2019 KESIS Energy Balance (2)'!$B$1</f>
        <v>0</v>
      </c>
      <c r="AH28" s="451">
        <f>'2019 KESIS Energy Balance'!AH28*'2019 KESIS Energy Balance (2)'!$B$1</f>
        <v>0</v>
      </c>
      <c r="AI28" s="451">
        <f>'2019 KESIS Energy Balance'!AI28*'2019 KESIS Energy Balance (2)'!$B$1</f>
        <v>0</v>
      </c>
      <c r="AJ28" s="451">
        <f>'2019 KESIS Energy Balance'!AJ28*'2019 KESIS Energy Balance (2)'!$B$1</f>
        <v>0</v>
      </c>
      <c r="AK28" s="451">
        <f>'2019 KESIS Energy Balance'!AK28*'2019 KESIS Energy Balance (2)'!$B$1</f>
        <v>0</v>
      </c>
      <c r="AL28" s="451">
        <f>'2019 KESIS Energy Balance'!AL28*'2019 KESIS Energy Balance (2)'!$B$1</f>
        <v>0</v>
      </c>
      <c r="AM28" s="451">
        <f>'2019 KESIS Energy Balance'!AM28*'2019 KESIS Energy Balance (2)'!$B$1</f>
        <v>0</v>
      </c>
      <c r="AN28" s="451">
        <f>'2019 KESIS Energy Balance'!AN28*'2019 KESIS Energy Balance (2)'!$B$1</f>
        <v>0</v>
      </c>
      <c r="AO28" s="451">
        <f>'2019 KESIS Energy Balance'!AO28*'2019 KESIS Energy Balance (2)'!$B$1</f>
        <v>0</v>
      </c>
      <c r="AP28" s="451">
        <f>'2019 KESIS Energy Balance'!AP28*'2019 KESIS Energy Balance (2)'!$B$1</f>
        <v>0</v>
      </c>
      <c r="AQ28" s="451">
        <f>'2019 KESIS Energy Balance'!AQ28*'2019 KESIS Energy Balance (2)'!$B$1</f>
        <v>0</v>
      </c>
      <c r="AR28" s="451">
        <f>'2019 KESIS Energy Balance'!AR28*'2019 KESIS Energy Balance (2)'!$B$1</f>
        <v>0</v>
      </c>
      <c r="AS28" s="451">
        <f>'2019 KESIS Energy Balance'!AS28*'2019 KESIS Energy Balance (2)'!$B$1</f>
        <v>0</v>
      </c>
      <c r="AT28" s="451">
        <f>'2019 KESIS Energy Balance'!AT28*'2019 KESIS Energy Balance (2)'!$B$1</f>
        <v>0</v>
      </c>
      <c r="AU28" s="451">
        <f>'2019 KESIS Energy Balance'!AU28*'2019 KESIS Energy Balance (2)'!$B$1</f>
        <v>0</v>
      </c>
      <c r="AV28" s="451">
        <f>'2019 KESIS Energy Balance'!AV28*'2019 KESIS Energy Balance (2)'!$B$1</f>
        <v>0</v>
      </c>
      <c r="AW28" s="451">
        <f>'2019 KESIS Energy Balance'!AW28*'2019 KESIS Energy Balance (2)'!$B$1</f>
        <v>0</v>
      </c>
      <c r="AX28" s="451">
        <f>'2019 KESIS Energy Balance'!AX28*'2019 KESIS Energy Balance (2)'!$B$1</f>
        <v>0</v>
      </c>
      <c r="AY28" s="451">
        <f>'2019 KESIS Energy Balance'!AY28*'2019 KESIS Energy Balance (2)'!$B$1</f>
        <v>0</v>
      </c>
      <c r="AZ28" s="451">
        <f>'2019 KESIS Energy Balance'!AZ28*'2019 KESIS Energy Balance (2)'!$B$1</f>
        <v>0</v>
      </c>
      <c r="BA28" s="451">
        <f>'2019 KESIS Energy Balance'!BA28*'2019 KESIS Energy Balance (2)'!$B$1</f>
        <v>0</v>
      </c>
      <c r="BB28" s="451">
        <f>'2019 KESIS Energy Balance'!BB28*'2019 KESIS Energy Balance (2)'!$B$1</f>
        <v>0</v>
      </c>
      <c r="BC28" s="451">
        <f>'2019 KESIS Energy Balance'!BC28*'2019 KESIS Energy Balance (2)'!$B$1</f>
        <v>0</v>
      </c>
      <c r="BD28" s="451">
        <f>'2019 KESIS Energy Balance'!BD28*'2019 KESIS Energy Balance (2)'!$B$1</f>
        <v>0</v>
      </c>
      <c r="BE28" s="451">
        <f>'2019 KESIS Energy Balance'!BE28*'2019 KESIS Energy Balance (2)'!$B$1</f>
        <v>0</v>
      </c>
      <c r="BF28" s="451">
        <f>'2019 KESIS Energy Balance'!BF28*'2019 KESIS Energy Balance (2)'!$B$1</f>
        <v>0</v>
      </c>
      <c r="BG28" s="451">
        <f>'2019 KESIS Energy Balance'!BG28*'2019 KESIS Energy Balance (2)'!$B$1</f>
        <v>0</v>
      </c>
      <c r="BH28" s="451">
        <f>'2019 KESIS Energy Balance'!BH28*'2019 KESIS Energy Balance (2)'!$B$1</f>
        <v>0</v>
      </c>
      <c r="BI28" s="451">
        <f>'2019 KESIS Energy Balance'!BI28*'2019 KESIS Energy Balance (2)'!$B$1</f>
        <v>0</v>
      </c>
      <c r="BJ28" s="451">
        <f>'2019 KESIS Energy Balance'!BJ28*'2019 KESIS Energy Balance (2)'!$B$1</f>
        <v>-426152407039999.94</v>
      </c>
      <c r="BK28" s="451">
        <f>'2019 KESIS Energy Balance'!BK28*'2019 KESIS Energy Balance (2)'!$B$1</f>
        <v>0</v>
      </c>
      <c r="BL28" s="271"/>
      <c r="BM28" s="271"/>
    </row>
    <row r="29" spans="2:65">
      <c r="B29" s="114" t="s">
        <v>292</v>
      </c>
      <c r="C29" s="115" t="s">
        <v>293</v>
      </c>
      <c r="D29" s="428">
        <f>'2019 KESIS Energy Balance'!D29*'2019 KESIS Energy Balance (2)'!$B$1</f>
        <v>-11404230399999.998</v>
      </c>
      <c r="E29" s="428">
        <f>'2019 KESIS Energy Balance'!E29*'2019 KESIS Energy Balance (2)'!$B$1</f>
        <v>-722810880000</v>
      </c>
      <c r="F29" s="428">
        <f>'2019 KESIS Energy Balance'!F29*'2019 KESIS Energy Balance (2)'!$B$1</f>
        <v>0</v>
      </c>
      <c r="G29" s="428">
        <f>'2019 KESIS Energy Balance'!G29*'2019 KESIS Energy Balance (2)'!$B$1</f>
        <v>0</v>
      </c>
      <c r="H29" s="428">
        <f>'2019 KESIS Energy Balance'!H29*'2019 KESIS Energy Balance (2)'!$B$1</f>
        <v>0</v>
      </c>
      <c r="I29" s="428">
        <f>'2019 KESIS Energy Balance'!I29*'2019 KESIS Energy Balance (2)'!$B$1</f>
        <v>0</v>
      </c>
      <c r="J29" s="428">
        <f>'2019 KESIS Energy Balance'!J29*'2019 KESIS Energy Balance (2)'!$B$1</f>
        <v>0</v>
      </c>
      <c r="K29" s="428">
        <f>'2019 KESIS Energy Balance'!K29*'2019 KESIS Energy Balance (2)'!$B$1</f>
        <v>18622935040000</v>
      </c>
      <c r="L29" s="428">
        <f>'2019 KESIS Energy Balance'!L29*'2019 KESIS Energy Balance (2)'!$B$1</f>
        <v>0</v>
      </c>
      <c r="M29" s="428">
        <f>'2019 KESIS Energy Balance'!M29*'2019 KESIS Energy Balance (2)'!$B$1</f>
        <v>0</v>
      </c>
      <c r="N29" s="428">
        <f>'2019 KESIS Energy Balance'!N29*'2019 KESIS Energy Balance (2)'!$B$1</f>
        <v>0</v>
      </c>
      <c r="O29" s="428">
        <f>'2019 KESIS Energy Balance'!O29*'2019 KESIS Energy Balance (2)'!$B$1</f>
        <v>0</v>
      </c>
      <c r="P29" s="428">
        <f>'2019 KESIS Energy Balance'!P29*'2019 KESIS Energy Balance (2)'!$B$1</f>
        <v>0</v>
      </c>
      <c r="Q29" s="428">
        <f>'2019 KESIS Energy Balance'!Q29*'2019 KESIS Energy Balance (2)'!$B$1</f>
        <v>0</v>
      </c>
      <c r="R29" s="428">
        <f>'2019 KESIS Energy Balance'!R29*'2019 KESIS Energy Balance (2)'!$B$1</f>
        <v>0</v>
      </c>
      <c r="S29" s="428">
        <f>'2019 KESIS Energy Balance'!S29*'2019 KESIS Energy Balance (2)'!$B$1</f>
        <v>0</v>
      </c>
      <c r="T29" s="428">
        <f>'2019 KESIS Energy Balance'!T29*'2019 KESIS Energy Balance (2)'!$B$1</f>
        <v>0</v>
      </c>
      <c r="U29" s="428">
        <f>'2019 KESIS Energy Balance'!U29*'2019 KESIS Energy Balance (2)'!$B$1</f>
        <v>0</v>
      </c>
      <c r="V29" s="428">
        <f>'2019 KESIS Energy Balance'!V29*'2019 KESIS Energy Balance (2)'!$B$1</f>
        <v>0</v>
      </c>
      <c r="W29" s="428">
        <f>'2019 KESIS Energy Balance'!W29*'2019 KESIS Energy Balance (2)'!$B$1</f>
        <v>0</v>
      </c>
      <c r="X29" s="428">
        <f>'2019 KESIS Energy Balance'!X29*'2019 KESIS Energy Balance (2)'!$B$1</f>
        <v>0</v>
      </c>
      <c r="Y29" s="428">
        <f>'2019 KESIS Energy Balance'!Y29*'2019 KESIS Energy Balance (2)'!$B$1</f>
        <v>0</v>
      </c>
      <c r="Z29" s="428">
        <f>'2019 KESIS Energy Balance'!Z29*'2019 KESIS Energy Balance (2)'!$B$1</f>
        <v>0</v>
      </c>
      <c r="AA29" s="428">
        <f>'2019 KESIS Energy Balance'!AA29*'2019 KESIS Energy Balance (2)'!$B$1</f>
        <v>0</v>
      </c>
      <c r="AB29" s="428">
        <f>'2019 KESIS Energy Balance'!AB29*'2019 KESIS Energy Balance (2)'!$B$1</f>
        <v>0</v>
      </c>
      <c r="AC29" s="428">
        <f>'2019 KESIS Energy Balance'!AC29*'2019 KESIS Energy Balance (2)'!$B$1</f>
        <v>0</v>
      </c>
      <c r="AD29" s="428">
        <f>'2019 KESIS Energy Balance'!AD29*'2019 KESIS Energy Balance (2)'!$B$1</f>
        <v>0</v>
      </c>
      <c r="AE29" s="428">
        <f>'2019 KESIS Energy Balance'!AE29*'2019 KESIS Energy Balance (2)'!$B$1</f>
        <v>0</v>
      </c>
      <c r="AF29" s="428">
        <f>'2019 KESIS Energy Balance'!AF29*'2019 KESIS Energy Balance (2)'!$B$1</f>
        <v>0</v>
      </c>
      <c r="AG29" s="428">
        <f>'2019 KESIS Energy Balance'!AG29*'2019 KESIS Energy Balance (2)'!$B$1</f>
        <v>0</v>
      </c>
      <c r="AH29" s="428">
        <f>'2019 KESIS Energy Balance'!AH29*'2019 KESIS Energy Balance (2)'!$B$1</f>
        <v>0</v>
      </c>
      <c r="AI29" s="428">
        <f>'2019 KESIS Energy Balance'!AI29*'2019 KESIS Energy Balance (2)'!$B$1</f>
        <v>0</v>
      </c>
      <c r="AJ29" s="428">
        <f>'2019 KESIS Energy Balance'!AJ29*'2019 KESIS Energy Balance (2)'!$B$1</f>
        <v>0</v>
      </c>
      <c r="AK29" s="428">
        <f>'2019 KESIS Energy Balance'!AK29*'2019 KESIS Energy Balance (2)'!$B$1</f>
        <v>0</v>
      </c>
      <c r="AL29" s="428">
        <f>'2019 KESIS Energy Balance'!AL29*'2019 KESIS Energy Balance (2)'!$B$1</f>
        <v>0</v>
      </c>
      <c r="AM29" s="428">
        <f>'2019 KESIS Energy Balance'!AM29*'2019 KESIS Energy Balance (2)'!$B$1</f>
        <v>0</v>
      </c>
      <c r="AN29" s="428">
        <f>'2019 KESIS Energy Balance'!AN29*'2019 KESIS Energy Balance (2)'!$B$1</f>
        <v>0</v>
      </c>
      <c r="AO29" s="428">
        <f>'2019 KESIS Energy Balance'!AO29*'2019 KESIS Energy Balance (2)'!$B$1</f>
        <v>0</v>
      </c>
      <c r="AP29" s="428">
        <f>'2019 KESIS Energy Balance'!AP29*'2019 KESIS Energy Balance (2)'!$B$1</f>
        <v>0</v>
      </c>
      <c r="AQ29" s="428">
        <f>'2019 KESIS Energy Balance'!AQ29*'2019 KESIS Energy Balance (2)'!$B$1</f>
        <v>0</v>
      </c>
      <c r="AR29" s="428">
        <f>'2019 KESIS Energy Balance'!AR29*'2019 KESIS Energy Balance (2)'!$B$1</f>
        <v>0</v>
      </c>
      <c r="AS29" s="428">
        <f>'2019 KESIS Energy Balance'!AS29*'2019 KESIS Energy Balance (2)'!$B$1</f>
        <v>0</v>
      </c>
      <c r="AT29" s="428">
        <f>'2019 KESIS Energy Balance'!AT29*'2019 KESIS Energy Balance (2)'!$B$1</f>
        <v>0</v>
      </c>
      <c r="AU29" s="428">
        <f>'2019 KESIS Energy Balance'!AU29*'2019 KESIS Energy Balance (2)'!$B$1</f>
        <v>0</v>
      </c>
      <c r="AV29" s="428">
        <f>'2019 KESIS Energy Balance'!AV29*'2019 KESIS Energy Balance (2)'!$B$1</f>
        <v>0</v>
      </c>
      <c r="AW29" s="428">
        <f>'2019 KESIS Energy Balance'!AW29*'2019 KESIS Energy Balance (2)'!$B$1</f>
        <v>0</v>
      </c>
      <c r="AX29" s="428">
        <f>'2019 KESIS Energy Balance'!AX29*'2019 KESIS Energy Balance (2)'!$B$1</f>
        <v>0</v>
      </c>
      <c r="AY29" s="428">
        <f>'2019 KESIS Energy Balance'!AY29*'2019 KESIS Energy Balance (2)'!$B$1</f>
        <v>0</v>
      </c>
      <c r="AZ29" s="428">
        <f>'2019 KESIS Energy Balance'!AZ29*'2019 KESIS Energy Balance (2)'!$B$1</f>
        <v>0</v>
      </c>
      <c r="BA29" s="428">
        <f>'2019 KESIS Energy Balance'!BA29*'2019 KESIS Energy Balance (2)'!$B$1</f>
        <v>0</v>
      </c>
      <c r="BB29" s="428">
        <f>'2019 KESIS Energy Balance'!BB29*'2019 KESIS Energy Balance (2)'!$B$1</f>
        <v>0</v>
      </c>
      <c r="BC29" s="428">
        <f>'2019 KESIS Energy Balance'!BC29*'2019 KESIS Energy Balance (2)'!$B$1</f>
        <v>0</v>
      </c>
      <c r="BD29" s="428">
        <f>'2019 KESIS Energy Balance'!BD29*'2019 KESIS Energy Balance (2)'!$B$1</f>
        <v>0</v>
      </c>
      <c r="BE29" s="428">
        <f>'2019 KESIS Energy Balance'!BE29*'2019 KESIS Energy Balance (2)'!$B$1</f>
        <v>0</v>
      </c>
      <c r="BF29" s="428">
        <f>'2019 KESIS Energy Balance'!BF29*'2019 KESIS Energy Balance (2)'!$B$1</f>
        <v>0</v>
      </c>
      <c r="BG29" s="428">
        <f>'2019 KESIS Energy Balance'!BG29*'2019 KESIS Energy Balance (2)'!$B$1</f>
        <v>0</v>
      </c>
      <c r="BH29" s="428">
        <f>'2019 KESIS Energy Balance'!BH29*'2019 KESIS Energy Balance (2)'!$B$1</f>
        <v>0</v>
      </c>
      <c r="BI29" s="428">
        <f>'2019 KESIS Energy Balance'!BI29*'2019 KESIS Energy Balance (2)'!$B$1</f>
        <v>0</v>
      </c>
      <c r="BJ29" s="428">
        <f>'2019 KESIS Energy Balance'!BJ29*'2019 KESIS Energy Balance (2)'!$B$1</f>
        <v>6495893760000</v>
      </c>
      <c r="BK29" s="428">
        <f>'2019 KESIS Energy Balance'!BK29*'2019 KESIS Energy Balance (2)'!$B$1</f>
        <v>0</v>
      </c>
      <c r="BL29" s="104"/>
      <c r="BM29" s="104"/>
    </row>
    <row r="30" spans="2:65" s="247" customFormat="1" collapsed="1">
      <c r="B30" s="243" t="s">
        <v>294</v>
      </c>
      <c r="C30" s="244" t="s">
        <v>412</v>
      </c>
      <c r="D30" s="428">
        <f>'2019 KESIS Energy Balance'!D30*'2019 KESIS Energy Balance (2)'!$B$1</f>
        <v>0</v>
      </c>
      <c r="E30" s="428">
        <f>'2019 KESIS Energy Balance'!E30*'2019 KESIS Energy Balance (2)'!$B$1</f>
        <v>0</v>
      </c>
      <c r="F30" s="428">
        <f>'2019 KESIS Energy Balance'!F30*'2019 KESIS Energy Balance (2)'!$B$1</f>
        <v>0</v>
      </c>
      <c r="G30" s="428">
        <f>'2019 KESIS Energy Balance'!G30*'2019 KESIS Energy Balance (2)'!$B$1</f>
        <v>0</v>
      </c>
      <c r="H30" s="428">
        <f>'2019 KESIS Energy Balance'!H30*'2019 KESIS Energy Balance (2)'!$B$1</f>
        <v>0</v>
      </c>
      <c r="I30" s="428">
        <f>'2019 KESIS Energy Balance'!I30*'2019 KESIS Energy Balance (2)'!$B$1</f>
        <v>0</v>
      </c>
      <c r="J30" s="428">
        <f>'2019 KESIS Energy Balance'!J30*'2019 KESIS Energy Balance (2)'!$B$1</f>
        <v>0</v>
      </c>
      <c r="K30" s="428">
        <f>'2019 KESIS Energy Balance'!K30*'2019 KESIS Energy Balance (2)'!$B$1</f>
        <v>0</v>
      </c>
      <c r="L30" s="428">
        <f>'2019 KESIS Energy Balance'!L30*'2019 KESIS Energy Balance (2)'!$B$1</f>
        <v>0</v>
      </c>
      <c r="M30" s="428">
        <f>'2019 KESIS Energy Balance'!M30*'2019 KESIS Energy Balance (2)'!$B$1</f>
        <v>0</v>
      </c>
      <c r="N30" s="428">
        <f>'2019 KESIS Energy Balance'!N30*'2019 KESIS Energy Balance (2)'!$B$1</f>
        <v>0</v>
      </c>
      <c r="O30" s="428">
        <f>'2019 KESIS Energy Balance'!O30*'2019 KESIS Energy Balance (2)'!$B$1</f>
        <v>0</v>
      </c>
      <c r="P30" s="428">
        <f>'2019 KESIS Energy Balance'!P30*'2019 KESIS Energy Balance (2)'!$B$1</f>
        <v>0</v>
      </c>
      <c r="Q30" s="428">
        <f>'2019 KESIS Energy Balance'!Q30*'2019 KESIS Energy Balance (2)'!$B$1</f>
        <v>0</v>
      </c>
      <c r="R30" s="428">
        <f>'2019 KESIS Energy Balance'!R30*'2019 KESIS Energy Balance (2)'!$B$1</f>
        <v>0</v>
      </c>
      <c r="S30" s="428">
        <f>'2019 KESIS Energy Balance'!S30*'2019 KESIS Energy Balance (2)'!$B$1</f>
        <v>-6193076435200001</v>
      </c>
      <c r="T30" s="428">
        <f>'2019 KESIS Energy Balance'!T30*'2019 KESIS Energy Balance (2)'!$B$1</f>
        <v>-1313468710400000</v>
      </c>
      <c r="U30" s="428">
        <f>'2019 KESIS Energy Balance'!U30*'2019 KESIS Energy Balance (2)'!$B$1</f>
        <v>-872960000</v>
      </c>
      <c r="V30" s="428">
        <f>'2019 KESIS Energy Balance'!V30*'2019 KESIS Energy Balance (2)'!$B$1</f>
        <v>4241434880000</v>
      </c>
      <c r="W30" s="428">
        <f>'2019 KESIS Energy Balance'!W30*'2019 KESIS Energy Balance (2)'!$B$1</f>
        <v>338902872320000</v>
      </c>
      <c r="X30" s="428">
        <f>'2019 KESIS Energy Balance'!X30*'2019 KESIS Energy Balance (2)'!$B$1</f>
        <v>56578958080000</v>
      </c>
      <c r="Y30" s="428">
        <f>'2019 KESIS Energy Balance'!Y30*'2019 KESIS Energy Balance (2)'!$B$1</f>
        <v>101678214400000</v>
      </c>
      <c r="Z30" s="428">
        <f>'2019 KESIS Energy Balance'!Z30*'2019 KESIS Energy Balance (2)'!$B$1</f>
        <v>838973326080000</v>
      </c>
      <c r="AA30" s="428">
        <f>'2019 KESIS Energy Balance'!AA30*'2019 KESIS Energy Balance (2)'!$B$1</f>
        <v>557384960000</v>
      </c>
      <c r="AB30" s="428">
        <f>'2019 KESIS Energy Balance'!AB30*'2019 KESIS Energy Balance (2)'!$B$1</f>
        <v>0</v>
      </c>
      <c r="AC30" s="428">
        <f>'2019 KESIS Energy Balance'!AC30*'2019 KESIS Energy Balance (2)'!$B$1</f>
        <v>938847886080000</v>
      </c>
      <c r="AD30" s="428">
        <f>'2019 KESIS Energy Balance'!AD30*'2019 KESIS Energy Balance (2)'!$B$1</f>
        <v>118914095360000.02</v>
      </c>
      <c r="AE30" s="428">
        <f>'2019 KESIS Energy Balance'!AE30*'2019 KESIS Energy Balance (2)'!$B$1</f>
        <v>2093757141760000</v>
      </c>
      <c r="AF30" s="428">
        <f>'2019 KESIS Energy Balance'!AF30*'2019 KESIS Energy Balance (2)'!$B$1</f>
        <v>11678498560000</v>
      </c>
      <c r="AG30" s="428">
        <f>'2019 KESIS Energy Balance'!AG30*'2019 KESIS Energy Balance (2)'!$B$1</f>
        <v>801734399999.99988</v>
      </c>
      <c r="AH30" s="428">
        <f>'2019 KESIS Energy Balance'!AH30*'2019 KESIS Energy Balance (2)'!$B$1</f>
        <v>360222261760000</v>
      </c>
      <c r="AI30" s="428">
        <f>'2019 KESIS Energy Balance'!AI30*'2019 KESIS Energy Balance (2)'!$B$1</f>
        <v>1593058315520000</v>
      </c>
      <c r="AJ30" s="428">
        <f>'2019 KESIS Energy Balance'!AJ30*'2019 KESIS Energy Balance (2)'!$B$1</f>
        <v>21605204480000</v>
      </c>
      <c r="AK30" s="428">
        <f>'2019 KESIS Energy Balance'!AK30*'2019 KESIS Energy Balance (2)'!$B$1</f>
        <v>125761395200000</v>
      </c>
      <c r="AL30" s="428">
        <f>'2019 KESIS Energy Balance'!AL30*'2019 KESIS Energy Balance (2)'!$B$1</f>
        <v>197923403519999.97</v>
      </c>
      <c r="AM30" s="428">
        <f>'2019 KESIS Energy Balance'!AM30*'2019 KESIS Energy Balance (2)'!$B$1</f>
        <v>794472960000</v>
      </c>
      <c r="AN30" s="428">
        <f>'2019 KESIS Energy Balance'!AN30*'2019 KESIS Energy Balance (2)'!$B$1</f>
        <v>23955093760000</v>
      </c>
      <c r="AO30" s="428">
        <f>'2019 KESIS Energy Balance'!AO30*'2019 KESIS Energy Balance (2)'!$B$1</f>
        <v>143504188160000</v>
      </c>
      <c r="AP30" s="428">
        <f>'2019 KESIS Energy Balance'!AP30*'2019 KESIS Energy Balance (2)'!$B$1</f>
        <v>0</v>
      </c>
      <c r="AQ30" s="428">
        <f>'2019 KESIS Energy Balance'!AQ30*'2019 KESIS Energy Balance (2)'!$B$1</f>
        <v>0</v>
      </c>
      <c r="AR30" s="428">
        <f>'2019 KESIS Energy Balance'!AR30*'2019 KESIS Energy Balance (2)'!$B$1</f>
        <v>0</v>
      </c>
      <c r="AS30" s="428">
        <f>'2019 KESIS Energy Balance'!AS30*'2019 KESIS Energy Balance (2)'!$B$1</f>
        <v>0</v>
      </c>
      <c r="AT30" s="428">
        <f>'2019 KESIS Energy Balance'!AT30*'2019 KESIS Energy Balance (2)'!$B$1</f>
        <v>0</v>
      </c>
      <c r="AU30" s="428">
        <f>'2019 KESIS Energy Balance'!AU30*'2019 KESIS Energy Balance (2)'!$B$1</f>
        <v>0</v>
      </c>
      <c r="AV30" s="428">
        <f>'2019 KESIS Energy Balance'!AV30*'2019 KESIS Energy Balance (2)'!$B$1</f>
        <v>0</v>
      </c>
      <c r="AW30" s="428">
        <f>'2019 KESIS Energy Balance'!AW30*'2019 KESIS Energy Balance (2)'!$B$1</f>
        <v>0</v>
      </c>
      <c r="AX30" s="428">
        <f>'2019 KESIS Energy Balance'!AX30*'2019 KESIS Energy Balance (2)'!$B$1</f>
        <v>0</v>
      </c>
      <c r="AY30" s="428">
        <f>'2019 KESIS Energy Balance'!AY30*'2019 KESIS Energy Balance (2)'!$B$1</f>
        <v>0</v>
      </c>
      <c r="AZ30" s="428">
        <f>'2019 KESIS Energy Balance'!AZ30*'2019 KESIS Energy Balance (2)'!$B$1</f>
        <v>0</v>
      </c>
      <c r="BA30" s="428">
        <f>'2019 KESIS Energy Balance'!BA30*'2019 KESIS Energy Balance (2)'!$B$1</f>
        <v>0</v>
      </c>
      <c r="BB30" s="428">
        <f>'2019 KESIS Energy Balance'!BB30*'2019 KESIS Energy Balance (2)'!$B$1</f>
        <v>0</v>
      </c>
      <c r="BC30" s="428">
        <f>'2019 KESIS Energy Balance'!BC30*'2019 KESIS Energy Balance (2)'!$B$1</f>
        <v>0</v>
      </c>
      <c r="BD30" s="428">
        <f>'2019 KESIS Energy Balance'!BD30*'2019 KESIS Energy Balance (2)'!$B$1</f>
        <v>0</v>
      </c>
      <c r="BE30" s="428">
        <f>'2019 KESIS Energy Balance'!BE30*'2019 KESIS Energy Balance (2)'!$B$1</f>
        <v>0</v>
      </c>
      <c r="BF30" s="428">
        <f>'2019 KESIS Energy Balance'!BF30*'2019 KESIS Energy Balance (2)'!$B$1</f>
        <v>0</v>
      </c>
      <c r="BG30" s="428">
        <f>'2019 KESIS Energy Balance'!BG30*'2019 KESIS Energy Balance (2)'!$B$1</f>
        <v>0</v>
      </c>
      <c r="BH30" s="428">
        <f>'2019 KESIS Energy Balance'!BH30*'2019 KESIS Energy Balance (2)'!$B$1</f>
        <v>0</v>
      </c>
      <c r="BI30" s="428">
        <f>'2019 KESIS Energy Balance'!BI30*'2019 KESIS Energy Balance (2)'!$B$1</f>
        <v>0</v>
      </c>
      <c r="BJ30" s="428">
        <f>'2019 KESIS Energy Balance'!BJ30*'2019 KESIS Energy Balance (2)'!$B$1</f>
        <v>-534790136320001.06</v>
      </c>
      <c r="BK30" s="428">
        <f>'2019 KESIS Energy Balance'!BK30*'2019 KESIS Energy Balance (2)'!$B$1</f>
        <v>0</v>
      </c>
      <c r="BL30" s="246"/>
      <c r="BM30" s="246"/>
    </row>
    <row r="31" spans="2:65">
      <c r="B31" s="114" t="s">
        <v>295</v>
      </c>
      <c r="C31" s="115" t="s">
        <v>296</v>
      </c>
      <c r="D31" s="428">
        <f>'2019 KESIS Energy Balance'!D31*'2019 KESIS Energy Balance (2)'!$B$1</f>
        <v>0</v>
      </c>
      <c r="E31" s="428">
        <f>'2019 KESIS Energy Balance'!E31*'2019 KESIS Energy Balance (2)'!$B$1</f>
        <v>0</v>
      </c>
      <c r="F31" s="428">
        <f>'2019 KESIS Energy Balance'!F31*'2019 KESIS Energy Balance (2)'!$B$1</f>
        <v>0</v>
      </c>
      <c r="G31" s="428">
        <f>'2019 KESIS Energy Balance'!G31*'2019 KESIS Energy Balance (2)'!$B$1</f>
        <v>0</v>
      </c>
      <c r="H31" s="428">
        <f>'2019 KESIS Energy Balance'!H31*'2019 KESIS Energy Balance (2)'!$B$1</f>
        <v>0</v>
      </c>
      <c r="I31" s="428">
        <f>'2019 KESIS Energy Balance'!I31*'2019 KESIS Energy Balance (2)'!$B$1</f>
        <v>0</v>
      </c>
      <c r="J31" s="428">
        <f>'2019 KESIS Energy Balance'!J31*'2019 KESIS Energy Balance (2)'!$B$1</f>
        <v>0</v>
      </c>
      <c r="K31" s="428">
        <f>'2019 KESIS Energy Balance'!K31*'2019 KESIS Energy Balance (2)'!$B$1</f>
        <v>0</v>
      </c>
      <c r="L31" s="428">
        <f>'2019 KESIS Energy Balance'!L31*'2019 KESIS Energy Balance (2)'!$B$1</f>
        <v>0</v>
      </c>
      <c r="M31" s="428">
        <f>'2019 KESIS Energy Balance'!M31*'2019 KESIS Energy Balance (2)'!$B$1</f>
        <v>0</v>
      </c>
      <c r="N31" s="428">
        <f>'2019 KESIS Energy Balance'!N31*'2019 KESIS Energy Balance (2)'!$B$1</f>
        <v>0</v>
      </c>
      <c r="O31" s="428">
        <f>'2019 KESIS Energy Balance'!O31*'2019 KESIS Energy Balance (2)'!$B$1</f>
        <v>0</v>
      </c>
      <c r="P31" s="428">
        <f>'2019 KESIS Energy Balance'!P31*'2019 KESIS Energy Balance (2)'!$B$1</f>
        <v>0</v>
      </c>
      <c r="Q31" s="428">
        <f>'2019 KESIS Energy Balance'!Q31*'2019 KESIS Energy Balance (2)'!$B$1</f>
        <v>0</v>
      </c>
      <c r="R31" s="428">
        <f>'2019 KESIS Energy Balance'!R31*'2019 KESIS Energy Balance (2)'!$B$1</f>
        <v>0</v>
      </c>
      <c r="S31" s="428">
        <f>'2019 KESIS Energy Balance'!S31*'2019 KESIS Energy Balance (2)'!$B$1</f>
        <v>0</v>
      </c>
      <c r="T31" s="428">
        <f>'2019 KESIS Energy Balance'!T31*'2019 KESIS Energy Balance (2)'!$B$1</f>
        <v>612667889920000</v>
      </c>
      <c r="U31" s="428">
        <f>'2019 KESIS Energy Balance'!U31*'2019 KESIS Energy Balance (2)'!$B$1</f>
        <v>0</v>
      </c>
      <c r="V31" s="428">
        <f>'2019 KESIS Energy Balance'!V31*'2019 KESIS Energy Balance (2)'!$B$1</f>
        <v>-3813724160000</v>
      </c>
      <c r="W31" s="428">
        <f>'2019 KESIS Energy Balance'!W31*'2019 KESIS Energy Balance (2)'!$B$1</f>
        <v>0</v>
      </c>
      <c r="X31" s="428">
        <f>'2019 KESIS Energy Balance'!X31*'2019 KESIS Energy Balance (2)'!$B$1</f>
        <v>-30212153600000</v>
      </c>
      <c r="Y31" s="428">
        <f>'2019 KESIS Energy Balance'!Y31*'2019 KESIS Energy Balance (2)'!$B$1</f>
        <v>-5911089920000</v>
      </c>
      <c r="Z31" s="428">
        <f>'2019 KESIS Energy Balance'!Z31*'2019 KESIS Energy Balance (2)'!$B$1</f>
        <v>0</v>
      </c>
      <c r="AA31" s="428">
        <f>'2019 KESIS Energy Balance'!AA31*'2019 KESIS Energy Balance (2)'!$B$1</f>
        <v>0</v>
      </c>
      <c r="AB31" s="428">
        <f>'2019 KESIS Energy Balance'!AB31*'2019 KESIS Energy Balance (2)'!$B$1</f>
        <v>0</v>
      </c>
      <c r="AC31" s="428">
        <f>'2019 KESIS Energy Balance'!AC31*'2019 KESIS Energy Balance (2)'!$B$1</f>
        <v>0</v>
      </c>
      <c r="AD31" s="428">
        <f>'2019 KESIS Energy Balance'!AD31*'2019 KESIS Energy Balance (2)'!$B$1</f>
        <v>0</v>
      </c>
      <c r="AE31" s="428">
        <f>'2019 KESIS Energy Balance'!AE31*'2019 KESIS Energy Balance (2)'!$B$1</f>
        <v>0</v>
      </c>
      <c r="AF31" s="428">
        <f>'2019 KESIS Energy Balance'!AF31*'2019 KESIS Energy Balance (2)'!$B$1</f>
        <v>0</v>
      </c>
      <c r="AG31" s="428">
        <f>'2019 KESIS Energy Balance'!AG31*'2019 KESIS Energy Balance (2)'!$B$1</f>
        <v>0</v>
      </c>
      <c r="AH31" s="428">
        <f>'2019 KESIS Energy Balance'!AH31*'2019 KESIS Energy Balance (2)'!$B$1</f>
        <v>0</v>
      </c>
      <c r="AI31" s="428">
        <f>'2019 KESIS Energy Balance'!AI31*'2019 KESIS Energy Balance (2)'!$B$1</f>
        <v>-355899562240000</v>
      </c>
      <c r="AJ31" s="428">
        <f>'2019 KESIS Energy Balance'!AJ31*'2019 KESIS Energy Balance (2)'!$B$1</f>
        <v>0</v>
      </c>
      <c r="AK31" s="428">
        <f>'2019 KESIS Energy Balance'!AK31*'2019 KESIS Energy Balance (2)'!$B$1</f>
        <v>0</v>
      </c>
      <c r="AL31" s="428">
        <f>'2019 KESIS Energy Balance'!AL31*'2019 KESIS Energy Balance (2)'!$B$1</f>
        <v>0</v>
      </c>
      <c r="AM31" s="428">
        <f>'2019 KESIS Energy Balance'!AM31*'2019 KESIS Energy Balance (2)'!$B$1</f>
        <v>0</v>
      </c>
      <c r="AN31" s="428">
        <f>'2019 KESIS Energy Balance'!AN31*'2019 KESIS Energy Balance (2)'!$B$1</f>
        <v>0</v>
      </c>
      <c r="AO31" s="428">
        <f>'2019 KESIS Energy Balance'!AO31*'2019 KESIS Energy Balance (2)'!$B$1</f>
        <v>0</v>
      </c>
      <c r="AP31" s="428">
        <f>'2019 KESIS Energy Balance'!AP31*'2019 KESIS Energy Balance (2)'!$B$1</f>
        <v>0</v>
      </c>
      <c r="AQ31" s="428">
        <f>'2019 KESIS Energy Balance'!AQ31*'2019 KESIS Energy Balance (2)'!$B$1</f>
        <v>0</v>
      </c>
      <c r="AR31" s="428">
        <f>'2019 KESIS Energy Balance'!AR31*'2019 KESIS Energy Balance (2)'!$B$1</f>
        <v>0</v>
      </c>
      <c r="AS31" s="428">
        <f>'2019 KESIS Energy Balance'!AS31*'2019 KESIS Energy Balance (2)'!$B$1</f>
        <v>0</v>
      </c>
      <c r="AT31" s="428">
        <f>'2019 KESIS Energy Balance'!AT31*'2019 KESIS Energy Balance (2)'!$B$1</f>
        <v>0</v>
      </c>
      <c r="AU31" s="428">
        <f>'2019 KESIS Energy Balance'!AU31*'2019 KESIS Energy Balance (2)'!$B$1</f>
        <v>0</v>
      </c>
      <c r="AV31" s="428">
        <f>'2019 KESIS Energy Balance'!AV31*'2019 KESIS Energy Balance (2)'!$B$1</f>
        <v>0</v>
      </c>
      <c r="AW31" s="428">
        <f>'2019 KESIS Energy Balance'!AW31*'2019 KESIS Energy Balance (2)'!$B$1</f>
        <v>0</v>
      </c>
      <c r="AX31" s="428">
        <f>'2019 KESIS Energy Balance'!AX31*'2019 KESIS Energy Balance (2)'!$B$1</f>
        <v>0</v>
      </c>
      <c r="AY31" s="428">
        <f>'2019 KESIS Energy Balance'!AY31*'2019 KESIS Energy Balance (2)'!$B$1</f>
        <v>0</v>
      </c>
      <c r="AZ31" s="428">
        <f>'2019 KESIS Energy Balance'!AZ31*'2019 KESIS Energy Balance (2)'!$B$1</f>
        <v>0</v>
      </c>
      <c r="BA31" s="428">
        <f>'2019 KESIS Energy Balance'!BA31*'2019 KESIS Energy Balance (2)'!$B$1</f>
        <v>0</v>
      </c>
      <c r="BB31" s="428">
        <f>'2019 KESIS Energy Balance'!BB31*'2019 KESIS Energy Balance (2)'!$B$1</f>
        <v>0</v>
      </c>
      <c r="BC31" s="428">
        <f>'2019 KESIS Energy Balance'!BC31*'2019 KESIS Energy Balance (2)'!$B$1</f>
        <v>0</v>
      </c>
      <c r="BD31" s="428">
        <f>'2019 KESIS Energy Balance'!BD31*'2019 KESIS Energy Balance (2)'!$B$1</f>
        <v>0</v>
      </c>
      <c r="BE31" s="428">
        <f>'2019 KESIS Energy Balance'!BE31*'2019 KESIS Energy Balance (2)'!$B$1</f>
        <v>0</v>
      </c>
      <c r="BF31" s="428">
        <f>'2019 KESIS Energy Balance'!BF31*'2019 KESIS Energy Balance (2)'!$B$1</f>
        <v>0</v>
      </c>
      <c r="BG31" s="428">
        <f>'2019 KESIS Energy Balance'!BG31*'2019 KESIS Energy Balance (2)'!$B$1</f>
        <v>0</v>
      </c>
      <c r="BH31" s="428">
        <f>'2019 KESIS Energy Balance'!BH31*'2019 KESIS Energy Balance (2)'!$B$1</f>
        <v>0</v>
      </c>
      <c r="BI31" s="428">
        <f>'2019 KESIS Energy Balance'!BI31*'2019 KESIS Energy Balance (2)'!$B$1</f>
        <v>0</v>
      </c>
      <c r="BJ31" s="428">
        <f>'2019 KESIS Energy Balance'!BJ31*'2019 KESIS Energy Balance (2)'!$B$1</f>
        <v>216831360000000</v>
      </c>
      <c r="BK31" s="428">
        <f>'2019 KESIS Energy Balance'!BK31*'2019 KESIS Energy Balance (2)'!$B$1</f>
        <v>0</v>
      </c>
      <c r="BL31" s="104"/>
      <c r="BM31" s="104"/>
    </row>
    <row r="32" spans="2:65" s="209" customFormat="1">
      <c r="B32" s="205" t="s">
        <v>130</v>
      </c>
      <c r="C32" s="206" t="s">
        <v>297</v>
      </c>
      <c r="D32" s="428">
        <f>'2019 KESIS Energy Balance'!D32*'2019 KESIS Energy Balance (2)'!$B$1</f>
        <v>0</v>
      </c>
      <c r="E32" s="428">
        <f>'2019 KESIS Energy Balance'!E32*'2019 KESIS Energy Balance (2)'!$B$1</f>
        <v>0</v>
      </c>
      <c r="F32" s="428">
        <f>'2019 KESIS Energy Balance'!F32*'2019 KESIS Energy Balance (2)'!$B$1</f>
        <v>0</v>
      </c>
      <c r="G32" s="428">
        <f>'2019 KESIS Energy Balance'!G32*'2019 KESIS Energy Balance (2)'!$B$1</f>
        <v>0</v>
      </c>
      <c r="H32" s="428">
        <f>'2019 KESIS Energy Balance'!H32*'2019 KESIS Energy Balance (2)'!$B$1</f>
        <v>0</v>
      </c>
      <c r="I32" s="428">
        <f>'2019 KESIS Energy Balance'!I32*'2019 KESIS Energy Balance (2)'!$B$1</f>
        <v>0</v>
      </c>
      <c r="J32" s="428">
        <f>'2019 KESIS Energy Balance'!J32*'2019 KESIS Energy Balance (2)'!$B$1</f>
        <v>0</v>
      </c>
      <c r="K32" s="428">
        <f>'2019 KESIS Energy Balance'!K32*'2019 KESIS Energy Balance (2)'!$B$1</f>
        <v>0</v>
      </c>
      <c r="L32" s="428">
        <f>'2019 KESIS Energy Balance'!L32*'2019 KESIS Energy Balance (2)'!$B$1</f>
        <v>0</v>
      </c>
      <c r="M32" s="428">
        <f>'2019 KESIS Energy Balance'!M32*'2019 KESIS Energy Balance (2)'!$B$1</f>
        <v>0</v>
      </c>
      <c r="N32" s="428">
        <f>'2019 KESIS Energy Balance'!N32*'2019 KESIS Energy Balance (2)'!$B$1</f>
        <v>0</v>
      </c>
      <c r="O32" s="428">
        <f>'2019 KESIS Energy Balance'!O32*'2019 KESIS Energy Balance (2)'!$B$1</f>
        <v>0</v>
      </c>
      <c r="P32" s="428">
        <f>'2019 KESIS Energy Balance'!P32*'2019 KESIS Energy Balance (2)'!$B$1</f>
        <v>0</v>
      </c>
      <c r="Q32" s="428">
        <f>'2019 KESIS Energy Balance'!Q32*'2019 KESIS Energy Balance (2)'!$B$1</f>
        <v>-965581730560000</v>
      </c>
      <c r="R32" s="428">
        <f>'2019 KESIS Energy Balance'!R32*'2019 KESIS Energy Balance (2)'!$B$1</f>
        <v>966518535680000</v>
      </c>
      <c r="S32" s="428">
        <f>'2019 KESIS Energy Balance'!S32*'2019 KESIS Energy Balance (2)'!$B$1</f>
        <v>0</v>
      </c>
      <c r="T32" s="428">
        <f>'2019 KESIS Energy Balance'!T32*'2019 KESIS Energy Balance (2)'!$B$1</f>
        <v>0</v>
      </c>
      <c r="U32" s="428">
        <f>'2019 KESIS Energy Balance'!U32*'2019 KESIS Energy Balance (2)'!$B$1</f>
        <v>0</v>
      </c>
      <c r="V32" s="428">
        <f>'2019 KESIS Energy Balance'!V32*'2019 KESIS Energy Balance (2)'!$B$1</f>
        <v>0</v>
      </c>
      <c r="W32" s="428">
        <f>'2019 KESIS Energy Balance'!W32*'2019 KESIS Energy Balance (2)'!$B$1</f>
        <v>0</v>
      </c>
      <c r="X32" s="428">
        <f>'2019 KESIS Energy Balance'!X32*'2019 KESIS Energy Balance (2)'!$B$1</f>
        <v>-1388879360000</v>
      </c>
      <c r="Y32" s="428">
        <f>'2019 KESIS Energy Balance'!Y32*'2019 KESIS Energy Balance (2)'!$B$1</f>
        <v>0</v>
      </c>
      <c r="Z32" s="428">
        <f>'2019 KESIS Energy Balance'!Z32*'2019 KESIS Energy Balance (2)'!$B$1</f>
        <v>0</v>
      </c>
      <c r="AA32" s="428">
        <f>'2019 KESIS Energy Balance'!AA32*'2019 KESIS Energy Balance (2)'!$B$1</f>
        <v>0</v>
      </c>
      <c r="AB32" s="428">
        <f>'2019 KESIS Energy Balance'!AB32*'2019 KESIS Energy Balance (2)'!$B$1</f>
        <v>0</v>
      </c>
      <c r="AC32" s="428">
        <f>'2019 KESIS Energy Balance'!AC32*'2019 KESIS Energy Balance (2)'!$B$1</f>
        <v>0</v>
      </c>
      <c r="AD32" s="428">
        <f>'2019 KESIS Energy Balance'!AD32*'2019 KESIS Energy Balance (2)'!$B$1</f>
        <v>0</v>
      </c>
      <c r="AE32" s="428">
        <f>'2019 KESIS Energy Balance'!AE32*'2019 KESIS Energy Balance (2)'!$B$1</f>
        <v>0</v>
      </c>
      <c r="AF32" s="428">
        <f>'2019 KESIS Energy Balance'!AF32*'2019 KESIS Energy Balance (2)'!$B$1</f>
        <v>0</v>
      </c>
      <c r="AG32" s="428">
        <f>'2019 KESIS Energy Balance'!AG32*'2019 KESIS Energy Balance (2)'!$B$1</f>
        <v>0</v>
      </c>
      <c r="AH32" s="428">
        <f>'2019 KESIS Energy Balance'!AH32*'2019 KESIS Energy Balance (2)'!$B$1</f>
        <v>0</v>
      </c>
      <c r="AI32" s="428">
        <f>'2019 KESIS Energy Balance'!AI32*'2019 KESIS Energy Balance (2)'!$B$1</f>
        <v>0</v>
      </c>
      <c r="AJ32" s="428">
        <f>'2019 KESIS Energy Balance'!AJ32*'2019 KESIS Energy Balance (2)'!$B$1</f>
        <v>0</v>
      </c>
      <c r="AK32" s="428">
        <f>'2019 KESIS Energy Balance'!AK32*'2019 KESIS Energy Balance (2)'!$B$1</f>
        <v>0</v>
      </c>
      <c r="AL32" s="428">
        <f>'2019 KESIS Energy Balance'!AL32*'2019 KESIS Energy Balance (2)'!$B$1</f>
        <v>0</v>
      </c>
      <c r="AM32" s="428">
        <f>'2019 KESIS Energy Balance'!AM32*'2019 KESIS Energy Balance (2)'!$B$1</f>
        <v>0</v>
      </c>
      <c r="AN32" s="428">
        <f>'2019 KESIS Energy Balance'!AN32*'2019 KESIS Energy Balance (2)'!$B$1</f>
        <v>0</v>
      </c>
      <c r="AO32" s="428">
        <f>'2019 KESIS Energy Balance'!AO32*'2019 KESIS Energy Balance (2)'!$B$1</f>
        <v>0</v>
      </c>
      <c r="AP32" s="428">
        <f>'2019 KESIS Energy Balance'!AP32*'2019 KESIS Energy Balance (2)'!$B$1</f>
        <v>0</v>
      </c>
      <c r="AQ32" s="428">
        <f>'2019 KESIS Energy Balance'!AQ32*'2019 KESIS Energy Balance (2)'!$B$1</f>
        <v>0</v>
      </c>
      <c r="AR32" s="428">
        <f>'2019 KESIS Energy Balance'!AR32*'2019 KESIS Energy Balance (2)'!$B$1</f>
        <v>0</v>
      </c>
      <c r="AS32" s="428">
        <f>'2019 KESIS Energy Balance'!AS32*'2019 KESIS Energy Balance (2)'!$B$1</f>
        <v>0</v>
      </c>
      <c r="AT32" s="428">
        <f>'2019 KESIS Energy Balance'!AT32*'2019 KESIS Energy Balance (2)'!$B$1</f>
        <v>0</v>
      </c>
      <c r="AU32" s="428">
        <f>'2019 KESIS Energy Balance'!AU32*'2019 KESIS Energy Balance (2)'!$B$1</f>
        <v>0</v>
      </c>
      <c r="AV32" s="428">
        <f>'2019 KESIS Energy Balance'!AV32*'2019 KESIS Energy Balance (2)'!$B$1</f>
        <v>0</v>
      </c>
      <c r="AW32" s="428">
        <f>'2019 KESIS Energy Balance'!AW32*'2019 KESIS Energy Balance (2)'!$B$1</f>
        <v>0</v>
      </c>
      <c r="AX32" s="428">
        <f>'2019 KESIS Energy Balance'!AX32*'2019 KESIS Energy Balance (2)'!$B$1</f>
        <v>0</v>
      </c>
      <c r="AY32" s="428">
        <f>'2019 KESIS Energy Balance'!AY32*'2019 KESIS Energy Balance (2)'!$B$1</f>
        <v>0</v>
      </c>
      <c r="AZ32" s="428">
        <f>'2019 KESIS Energy Balance'!AZ32*'2019 KESIS Energy Balance (2)'!$B$1</f>
        <v>0</v>
      </c>
      <c r="BA32" s="428">
        <f>'2019 KESIS Energy Balance'!BA32*'2019 KESIS Energy Balance (2)'!$B$1</f>
        <v>0</v>
      </c>
      <c r="BB32" s="428">
        <f>'2019 KESIS Energy Balance'!BB32*'2019 KESIS Energy Balance (2)'!$B$1</f>
        <v>0</v>
      </c>
      <c r="BC32" s="428">
        <f>'2019 KESIS Energy Balance'!BC32*'2019 KESIS Energy Balance (2)'!$B$1</f>
        <v>0</v>
      </c>
      <c r="BD32" s="428">
        <f>'2019 KESIS Energy Balance'!BD32*'2019 KESIS Energy Balance (2)'!$B$1</f>
        <v>0</v>
      </c>
      <c r="BE32" s="428">
        <f>'2019 KESIS Energy Balance'!BE32*'2019 KESIS Energy Balance (2)'!$B$1</f>
        <v>0</v>
      </c>
      <c r="BF32" s="428">
        <f>'2019 KESIS Energy Balance'!BF32*'2019 KESIS Energy Balance (2)'!$B$1</f>
        <v>0</v>
      </c>
      <c r="BG32" s="428">
        <f>'2019 KESIS Energy Balance'!BG32*'2019 KESIS Energy Balance (2)'!$B$1</f>
        <v>0</v>
      </c>
      <c r="BH32" s="428">
        <f>'2019 KESIS Energy Balance'!BH32*'2019 KESIS Energy Balance (2)'!$B$1</f>
        <v>0</v>
      </c>
      <c r="BI32" s="428">
        <f>'2019 KESIS Energy Balance'!BI32*'2019 KESIS Energy Balance (2)'!$B$1</f>
        <v>0</v>
      </c>
      <c r="BJ32" s="428">
        <f>'2019 KESIS Energy Balance'!BJ32*'2019 KESIS Energy Balance (2)'!$B$1</f>
        <v>-452074239999.98511</v>
      </c>
      <c r="BK32" s="428">
        <f>'2019 KESIS Energy Balance'!BK32*'2019 KESIS Energy Balance (2)'!$B$1</f>
        <v>0</v>
      </c>
      <c r="BL32" s="208"/>
      <c r="BM32" s="208"/>
    </row>
    <row r="33" spans="2:65">
      <c r="B33" s="114" t="s">
        <v>298</v>
      </c>
      <c r="C33" s="115" t="s">
        <v>299</v>
      </c>
      <c r="D33" s="428">
        <f>'2019 KESIS Energy Balance'!D33*'2019 KESIS Energy Balance (2)'!$B$1</f>
        <v>0</v>
      </c>
      <c r="E33" s="428">
        <f>'2019 KESIS Energy Balance'!E33*'2019 KESIS Energy Balance (2)'!$B$1</f>
        <v>0</v>
      </c>
      <c r="F33" s="428">
        <f>'2019 KESIS Energy Balance'!F33*'2019 KESIS Energy Balance (2)'!$B$1</f>
        <v>0</v>
      </c>
      <c r="G33" s="428">
        <f>'2019 KESIS Energy Balance'!G33*'2019 KESIS Energy Balance (2)'!$B$1</f>
        <v>-7415279360000</v>
      </c>
      <c r="H33" s="428">
        <f>'2019 KESIS Energy Balance'!H33*'2019 KESIS Energy Balance (2)'!$B$1</f>
        <v>0</v>
      </c>
      <c r="I33" s="428">
        <f>'2019 KESIS Energy Balance'!I33*'2019 KESIS Energy Balance (2)'!$B$1</f>
        <v>0</v>
      </c>
      <c r="J33" s="428">
        <f>'2019 KESIS Energy Balance'!J33*'2019 KESIS Energy Balance (2)'!$B$1</f>
        <v>0</v>
      </c>
      <c r="K33" s="428">
        <f>'2019 KESIS Energy Balance'!K33*'2019 KESIS Energy Balance (2)'!$B$1</f>
        <v>0</v>
      </c>
      <c r="L33" s="428">
        <f>'2019 KESIS Energy Balance'!L33*'2019 KESIS Energy Balance (2)'!$B$1</f>
        <v>0</v>
      </c>
      <c r="M33" s="428">
        <f>'2019 KESIS Energy Balance'!M33*'2019 KESIS Energy Balance (2)'!$B$1</f>
        <v>0</v>
      </c>
      <c r="N33" s="428">
        <f>'2019 KESIS Energy Balance'!N33*'2019 KESIS Energy Balance (2)'!$B$1</f>
        <v>0</v>
      </c>
      <c r="O33" s="428">
        <f>'2019 KESIS Energy Balance'!O33*'2019 KESIS Energy Balance (2)'!$B$1</f>
        <v>0</v>
      </c>
      <c r="P33" s="428">
        <f>'2019 KESIS Energy Balance'!P33*'2019 KESIS Energy Balance (2)'!$B$1</f>
        <v>15466748160000</v>
      </c>
      <c r="Q33" s="428">
        <f>'2019 KESIS Energy Balance'!Q33*'2019 KESIS Energy Balance (2)'!$B$1</f>
        <v>0</v>
      </c>
      <c r="R33" s="428">
        <f>'2019 KESIS Energy Balance'!R33*'2019 KESIS Energy Balance (2)'!$B$1</f>
        <v>0</v>
      </c>
      <c r="S33" s="428">
        <f>'2019 KESIS Energy Balance'!S33*'2019 KESIS Energy Balance (2)'!$B$1</f>
        <v>0</v>
      </c>
      <c r="T33" s="428">
        <f>'2019 KESIS Energy Balance'!T33*'2019 KESIS Energy Balance (2)'!$B$1</f>
        <v>0</v>
      </c>
      <c r="U33" s="428">
        <f>'2019 KESIS Energy Balance'!U33*'2019 KESIS Energy Balance (2)'!$B$1</f>
        <v>0</v>
      </c>
      <c r="V33" s="428">
        <f>'2019 KESIS Energy Balance'!V33*'2019 KESIS Energy Balance (2)'!$B$1</f>
        <v>0</v>
      </c>
      <c r="W33" s="428">
        <f>'2019 KESIS Energy Balance'!W33*'2019 KESIS Energy Balance (2)'!$B$1</f>
        <v>0</v>
      </c>
      <c r="X33" s="428">
        <f>'2019 KESIS Energy Balance'!X33*'2019 KESIS Energy Balance (2)'!$B$1</f>
        <v>0</v>
      </c>
      <c r="Y33" s="428">
        <f>'2019 KESIS Energy Balance'!Y33*'2019 KESIS Energy Balance (2)'!$B$1</f>
        <v>0</v>
      </c>
      <c r="Z33" s="428">
        <f>'2019 KESIS Energy Balance'!Z33*'2019 KESIS Energy Balance (2)'!$B$1</f>
        <v>0</v>
      </c>
      <c r="AA33" s="428">
        <f>'2019 KESIS Energy Balance'!AA33*'2019 KESIS Energy Balance (2)'!$B$1</f>
        <v>0</v>
      </c>
      <c r="AB33" s="428">
        <f>'2019 KESIS Energy Balance'!AB33*'2019 KESIS Energy Balance (2)'!$B$1</f>
        <v>0</v>
      </c>
      <c r="AC33" s="428">
        <f>'2019 KESIS Energy Balance'!AC33*'2019 KESIS Energy Balance (2)'!$B$1</f>
        <v>0</v>
      </c>
      <c r="AD33" s="428">
        <f>'2019 KESIS Energy Balance'!AD33*'2019 KESIS Energy Balance (2)'!$B$1</f>
        <v>0</v>
      </c>
      <c r="AE33" s="428">
        <f>'2019 KESIS Energy Balance'!AE33*'2019 KESIS Energy Balance (2)'!$B$1</f>
        <v>0</v>
      </c>
      <c r="AF33" s="428">
        <f>'2019 KESIS Energy Balance'!AF33*'2019 KESIS Energy Balance (2)'!$B$1</f>
        <v>0</v>
      </c>
      <c r="AG33" s="428">
        <f>'2019 KESIS Energy Balance'!AG33*'2019 KESIS Energy Balance (2)'!$B$1</f>
        <v>0</v>
      </c>
      <c r="AH33" s="428">
        <f>'2019 KESIS Energy Balance'!AH33*'2019 KESIS Energy Balance (2)'!$B$1</f>
        <v>0</v>
      </c>
      <c r="AI33" s="428">
        <f>'2019 KESIS Energy Balance'!AI33*'2019 KESIS Energy Balance (2)'!$B$1</f>
        <v>0</v>
      </c>
      <c r="AJ33" s="428">
        <f>'2019 KESIS Energy Balance'!AJ33*'2019 KESIS Energy Balance (2)'!$B$1</f>
        <v>0</v>
      </c>
      <c r="AK33" s="428">
        <f>'2019 KESIS Energy Balance'!AK33*'2019 KESIS Energy Balance (2)'!$B$1</f>
        <v>0</v>
      </c>
      <c r="AL33" s="428">
        <f>'2019 KESIS Energy Balance'!AL33*'2019 KESIS Energy Balance (2)'!$B$1</f>
        <v>0</v>
      </c>
      <c r="AM33" s="428">
        <f>'2019 KESIS Energy Balance'!AM33*'2019 KESIS Energy Balance (2)'!$B$1</f>
        <v>0</v>
      </c>
      <c r="AN33" s="428">
        <f>'2019 KESIS Energy Balance'!AN33*'2019 KESIS Energy Balance (2)'!$B$1</f>
        <v>0</v>
      </c>
      <c r="AO33" s="428">
        <f>'2019 KESIS Energy Balance'!AO33*'2019 KESIS Energy Balance (2)'!$B$1</f>
        <v>0</v>
      </c>
      <c r="AP33" s="428">
        <f>'2019 KESIS Energy Balance'!AP33*'2019 KESIS Energy Balance (2)'!$B$1</f>
        <v>0</v>
      </c>
      <c r="AQ33" s="428">
        <f>'2019 KESIS Energy Balance'!AQ33*'2019 KESIS Energy Balance (2)'!$B$1</f>
        <v>0</v>
      </c>
      <c r="AR33" s="428">
        <f>'2019 KESIS Energy Balance'!AR33*'2019 KESIS Energy Balance (2)'!$B$1</f>
        <v>0</v>
      </c>
      <c r="AS33" s="428">
        <f>'2019 KESIS Energy Balance'!AS33*'2019 KESIS Energy Balance (2)'!$B$1</f>
        <v>0</v>
      </c>
      <c r="AT33" s="428">
        <f>'2019 KESIS Energy Balance'!AT33*'2019 KESIS Energy Balance (2)'!$B$1</f>
        <v>0</v>
      </c>
      <c r="AU33" s="428">
        <f>'2019 KESIS Energy Balance'!AU33*'2019 KESIS Energy Balance (2)'!$B$1</f>
        <v>0</v>
      </c>
      <c r="AV33" s="428">
        <f>'2019 KESIS Energy Balance'!AV33*'2019 KESIS Energy Balance (2)'!$B$1</f>
        <v>0</v>
      </c>
      <c r="AW33" s="428">
        <f>'2019 KESIS Energy Balance'!AW33*'2019 KESIS Energy Balance (2)'!$B$1</f>
        <v>0</v>
      </c>
      <c r="AX33" s="428">
        <f>'2019 KESIS Energy Balance'!AX33*'2019 KESIS Energy Balance (2)'!$B$1</f>
        <v>0</v>
      </c>
      <c r="AY33" s="428">
        <f>'2019 KESIS Energy Balance'!AY33*'2019 KESIS Energy Balance (2)'!$B$1</f>
        <v>0</v>
      </c>
      <c r="AZ33" s="428">
        <f>'2019 KESIS Energy Balance'!AZ33*'2019 KESIS Energy Balance (2)'!$B$1</f>
        <v>0</v>
      </c>
      <c r="BA33" s="428">
        <f>'2019 KESIS Energy Balance'!BA33*'2019 KESIS Energy Balance (2)'!$B$1</f>
        <v>0</v>
      </c>
      <c r="BB33" s="428">
        <f>'2019 KESIS Energy Balance'!BB33*'2019 KESIS Energy Balance (2)'!$B$1</f>
        <v>0</v>
      </c>
      <c r="BC33" s="428">
        <f>'2019 KESIS Energy Balance'!BC33*'2019 KESIS Energy Balance (2)'!$B$1</f>
        <v>0</v>
      </c>
      <c r="BD33" s="428">
        <f>'2019 KESIS Energy Balance'!BD33*'2019 KESIS Energy Balance (2)'!$B$1</f>
        <v>0</v>
      </c>
      <c r="BE33" s="428">
        <f>'2019 KESIS Energy Balance'!BE33*'2019 KESIS Energy Balance (2)'!$B$1</f>
        <v>0</v>
      </c>
      <c r="BF33" s="428">
        <f>'2019 KESIS Energy Balance'!BF33*'2019 KESIS Energy Balance (2)'!$B$1</f>
        <v>0</v>
      </c>
      <c r="BG33" s="428">
        <f>'2019 KESIS Energy Balance'!BG33*'2019 KESIS Energy Balance (2)'!$B$1</f>
        <v>0</v>
      </c>
      <c r="BH33" s="428">
        <f>'2019 KESIS Energy Balance'!BH33*'2019 KESIS Energy Balance (2)'!$B$1</f>
        <v>0</v>
      </c>
      <c r="BI33" s="428">
        <f>'2019 KESIS Energy Balance'!BI33*'2019 KESIS Energy Balance (2)'!$B$1</f>
        <v>0</v>
      </c>
      <c r="BJ33" s="428">
        <f>'2019 KESIS Energy Balance'!BJ33*'2019 KESIS Energy Balance (2)'!$B$1</f>
        <v>8051468799999.999</v>
      </c>
      <c r="BK33" s="428">
        <f>'2019 KESIS Energy Balance'!BK33*'2019 KESIS Energy Balance (2)'!$B$1</f>
        <v>24182896640000</v>
      </c>
      <c r="BL33" s="104"/>
      <c r="BM33" s="104"/>
    </row>
    <row r="34" spans="2:65">
      <c r="B34" s="114" t="s">
        <v>300</v>
      </c>
      <c r="C34" s="115" t="s">
        <v>301</v>
      </c>
      <c r="D34" s="428">
        <f>'2019 KESIS Energy Balance'!D34*'2019 KESIS Energy Balance (2)'!$B$1</f>
        <v>0</v>
      </c>
      <c r="E34" s="428">
        <f>'2019 KESIS Energy Balance'!E34*'2019 KESIS Energy Balance (2)'!$B$1</f>
        <v>0</v>
      </c>
      <c r="F34" s="428">
        <f>'2019 KESIS Energy Balance'!F34*'2019 KESIS Energy Balance (2)'!$B$1</f>
        <v>0</v>
      </c>
      <c r="G34" s="428">
        <f>'2019 KESIS Energy Balance'!G34*'2019 KESIS Energy Balance (2)'!$B$1</f>
        <v>0</v>
      </c>
      <c r="H34" s="428">
        <f>'2019 KESIS Energy Balance'!H34*'2019 KESIS Energy Balance (2)'!$B$1</f>
        <v>0</v>
      </c>
      <c r="I34" s="428">
        <f>'2019 KESIS Energy Balance'!I34*'2019 KESIS Energy Balance (2)'!$B$1</f>
        <v>0</v>
      </c>
      <c r="J34" s="428">
        <f>'2019 KESIS Energy Balance'!J34*'2019 KESIS Energy Balance (2)'!$B$1</f>
        <v>0</v>
      </c>
      <c r="K34" s="428">
        <f>'2019 KESIS Energy Balance'!K34*'2019 KESIS Energy Balance (2)'!$B$1</f>
        <v>0</v>
      </c>
      <c r="L34" s="428">
        <f>'2019 KESIS Energy Balance'!L34*'2019 KESIS Energy Balance (2)'!$B$1</f>
        <v>0</v>
      </c>
      <c r="M34" s="428">
        <f>'2019 KESIS Energy Balance'!M34*'2019 KESIS Energy Balance (2)'!$B$1</f>
        <v>0</v>
      </c>
      <c r="N34" s="428">
        <f>'2019 KESIS Energy Balance'!N34*'2019 KESIS Energy Balance (2)'!$B$1</f>
        <v>0</v>
      </c>
      <c r="O34" s="428">
        <f>'2019 KESIS Energy Balance'!O34*'2019 KESIS Energy Balance (2)'!$B$1</f>
        <v>0</v>
      </c>
      <c r="P34" s="428">
        <f>'2019 KESIS Energy Balance'!P34*'2019 KESIS Energy Balance (2)'!$B$1</f>
        <v>0</v>
      </c>
      <c r="Q34" s="428">
        <f>'2019 KESIS Energy Balance'!Q34*'2019 KESIS Energy Balance (2)'!$B$1</f>
        <v>0</v>
      </c>
      <c r="R34" s="428">
        <f>'2019 KESIS Energy Balance'!R34*'2019 KESIS Energy Balance (2)'!$B$1</f>
        <v>-7828943360000</v>
      </c>
      <c r="S34" s="428">
        <f>'2019 KESIS Energy Balance'!S34*'2019 KESIS Energy Balance (2)'!$B$1</f>
        <v>0</v>
      </c>
      <c r="T34" s="428">
        <f>'2019 KESIS Energy Balance'!T34*'2019 KESIS Energy Balance (2)'!$B$1</f>
        <v>0</v>
      </c>
      <c r="U34" s="428">
        <f>'2019 KESIS Energy Balance'!U34*'2019 KESIS Energy Balance (2)'!$B$1</f>
        <v>0</v>
      </c>
      <c r="V34" s="428">
        <f>'2019 KESIS Energy Balance'!V34*'2019 KESIS Energy Balance (2)'!$B$1</f>
        <v>0</v>
      </c>
      <c r="W34" s="428">
        <f>'2019 KESIS Energy Balance'!W34*'2019 KESIS Energy Balance (2)'!$B$1</f>
        <v>0</v>
      </c>
      <c r="X34" s="428">
        <f>'2019 KESIS Energy Balance'!X34*'2019 KESIS Energy Balance (2)'!$B$1</f>
        <v>0</v>
      </c>
      <c r="Y34" s="428">
        <f>'2019 KESIS Energy Balance'!Y34*'2019 KESIS Energy Balance (2)'!$B$1</f>
        <v>0</v>
      </c>
      <c r="Z34" s="428">
        <f>'2019 KESIS Energy Balance'!Z34*'2019 KESIS Energy Balance (2)'!$B$1</f>
        <v>0</v>
      </c>
      <c r="AA34" s="428">
        <f>'2019 KESIS Energy Balance'!AA34*'2019 KESIS Energy Balance (2)'!$B$1</f>
        <v>0</v>
      </c>
      <c r="AB34" s="428">
        <f>'2019 KESIS Energy Balance'!AB34*'2019 KESIS Energy Balance (2)'!$B$1</f>
        <v>0</v>
      </c>
      <c r="AC34" s="428">
        <f>'2019 KESIS Energy Balance'!AC34*'2019 KESIS Energy Balance (2)'!$B$1</f>
        <v>0</v>
      </c>
      <c r="AD34" s="428">
        <f>'2019 KESIS Energy Balance'!AD34*'2019 KESIS Energy Balance (2)'!$B$1</f>
        <v>0</v>
      </c>
      <c r="AE34" s="428">
        <f>'2019 KESIS Energy Balance'!AE34*'2019 KESIS Energy Balance (2)'!$B$1</f>
        <v>0</v>
      </c>
      <c r="AF34" s="428">
        <f>'2019 KESIS Energy Balance'!AF34*'2019 KESIS Energy Balance (2)'!$B$1</f>
        <v>0</v>
      </c>
      <c r="AG34" s="428">
        <f>'2019 KESIS Energy Balance'!AG34*'2019 KESIS Energy Balance (2)'!$B$1</f>
        <v>0</v>
      </c>
      <c r="AH34" s="428">
        <f>'2019 KESIS Energy Balance'!AH34*'2019 KESIS Energy Balance (2)'!$B$1</f>
        <v>0</v>
      </c>
      <c r="AI34" s="428">
        <f>'2019 KESIS Energy Balance'!AI34*'2019 KESIS Energy Balance (2)'!$B$1</f>
        <v>0</v>
      </c>
      <c r="AJ34" s="428">
        <f>'2019 KESIS Energy Balance'!AJ34*'2019 KESIS Energy Balance (2)'!$B$1</f>
        <v>0</v>
      </c>
      <c r="AK34" s="428">
        <f>'2019 KESIS Energy Balance'!AK34*'2019 KESIS Energy Balance (2)'!$B$1</f>
        <v>0</v>
      </c>
      <c r="AL34" s="428">
        <f>'2019 KESIS Energy Balance'!AL34*'2019 KESIS Energy Balance (2)'!$B$1</f>
        <v>0</v>
      </c>
      <c r="AM34" s="428">
        <f>'2019 KESIS Energy Balance'!AM34*'2019 KESIS Energy Balance (2)'!$B$1</f>
        <v>0</v>
      </c>
      <c r="AN34" s="428">
        <f>'2019 KESIS Energy Balance'!AN34*'2019 KESIS Energy Balance (2)'!$B$1</f>
        <v>0</v>
      </c>
      <c r="AO34" s="428">
        <f>'2019 KESIS Energy Balance'!AO34*'2019 KESIS Energy Balance (2)'!$B$1</f>
        <v>0</v>
      </c>
      <c r="AP34" s="428">
        <f>'2019 KESIS Energy Balance'!AP34*'2019 KESIS Energy Balance (2)'!$B$1</f>
        <v>0</v>
      </c>
      <c r="AQ34" s="428">
        <f>'2019 KESIS Energy Balance'!AQ34*'2019 KESIS Energy Balance (2)'!$B$1</f>
        <v>0</v>
      </c>
      <c r="AR34" s="428">
        <f>'2019 KESIS Energy Balance'!AR34*'2019 KESIS Energy Balance (2)'!$B$1</f>
        <v>0</v>
      </c>
      <c r="AS34" s="428">
        <f>'2019 KESIS Energy Balance'!AS34*'2019 KESIS Energy Balance (2)'!$B$1</f>
        <v>0</v>
      </c>
      <c r="AT34" s="428">
        <f>'2019 KESIS Energy Balance'!AT34*'2019 KESIS Energy Balance (2)'!$B$1</f>
        <v>0</v>
      </c>
      <c r="AU34" s="428">
        <f>'2019 KESIS Energy Balance'!AU34*'2019 KESIS Energy Balance (2)'!$B$1</f>
        <v>0</v>
      </c>
      <c r="AV34" s="428">
        <f>'2019 KESIS Energy Balance'!AV34*'2019 KESIS Energy Balance (2)'!$B$1</f>
        <v>0</v>
      </c>
      <c r="AW34" s="428">
        <f>'2019 KESIS Energy Balance'!AW34*'2019 KESIS Energy Balance (2)'!$B$1</f>
        <v>0</v>
      </c>
      <c r="AX34" s="428">
        <f>'2019 KESIS Energy Balance'!AX34*'2019 KESIS Energy Balance (2)'!$B$1</f>
        <v>0</v>
      </c>
      <c r="AY34" s="428">
        <f>'2019 KESIS Energy Balance'!AY34*'2019 KESIS Energy Balance (2)'!$B$1</f>
        <v>0</v>
      </c>
      <c r="AZ34" s="428">
        <f>'2019 KESIS Energy Balance'!AZ34*'2019 KESIS Energy Balance (2)'!$B$1</f>
        <v>0</v>
      </c>
      <c r="BA34" s="428">
        <f>'2019 KESIS Energy Balance'!BA34*'2019 KESIS Energy Balance (2)'!$B$1</f>
        <v>0</v>
      </c>
      <c r="BB34" s="428">
        <f>'2019 KESIS Energy Balance'!BB34*'2019 KESIS Energy Balance (2)'!$B$1</f>
        <v>0</v>
      </c>
      <c r="BC34" s="428">
        <f>'2019 KESIS Energy Balance'!BC34*'2019 KESIS Energy Balance (2)'!$B$1</f>
        <v>0</v>
      </c>
      <c r="BD34" s="428">
        <f>'2019 KESIS Energy Balance'!BD34*'2019 KESIS Energy Balance (2)'!$B$1</f>
        <v>0</v>
      </c>
      <c r="BE34" s="428">
        <f>'2019 KESIS Energy Balance'!BE34*'2019 KESIS Energy Balance (2)'!$B$1</f>
        <v>0</v>
      </c>
      <c r="BF34" s="428">
        <f>'2019 KESIS Energy Balance'!BF34*'2019 KESIS Energy Balance (2)'!$B$1</f>
        <v>0</v>
      </c>
      <c r="BG34" s="428">
        <f>'2019 KESIS Energy Balance'!BG34*'2019 KESIS Energy Balance (2)'!$B$1</f>
        <v>19331461120000</v>
      </c>
      <c r="BH34" s="428">
        <f>'2019 KESIS Energy Balance'!BH34*'2019 KESIS Energy Balance (2)'!$B$1</f>
        <v>0</v>
      </c>
      <c r="BI34" s="428">
        <f>'2019 KESIS Energy Balance'!BI34*'2019 KESIS Energy Balance (2)'!$B$1</f>
        <v>0</v>
      </c>
      <c r="BJ34" s="428">
        <f>'2019 KESIS Energy Balance'!BJ34*'2019 KESIS Energy Balance (2)'!$B$1</f>
        <v>11502517760000.002</v>
      </c>
      <c r="BK34" s="428">
        <f>'2019 KESIS Energy Balance'!BK34*'2019 KESIS Energy Balance (2)'!$B$1</f>
        <v>19331461120000</v>
      </c>
      <c r="BL34" s="104"/>
      <c r="BM34" s="104"/>
    </row>
    <row r="35" spans="2:65">
      <c r="B35" s="118" t="s">
        <v>302</v>
      </c>
      <c r="C35" s="119" t="s">
        <v>303</v>
      </c>
      <c r="D35" s="428">
        <f>'2019 KESIS Energy Balance'!D35*'2019 KESIS Energy Balance (2)'!$B$1</f>
        <v>0</v>
      </c>
      <c r="E35" s="428">
        <f>'2019 KESIS Energy Balance'!E35*'2019 KESIS Energy Balance (2)'!$B$1</f>
        <v>0</v>
      </c>
      <c r="F35" s="428">
        <f>'2019 KESIS Energy Balance'!F35*'2019 KESIS Energy Balance (2)'!$B$1</f>
        <v>0</v>
      </c>
      <c r="G35" s="428">
        <f>'2019 KESIS Energy Balance'!G35*'2019 KESIS Energy Balance (2)'!$B$1</f>
        <v>0</v>
      </c>
      <c r="H35" s="428">
        <f>'2019 KESIS Energy Balance'!H35*'2019 KESIS Energy Balance (2)'!$B$1</f>
        <v>0</v>
      </c>
      <c r="I35" s="428">
        <f>'2019 KESIS Energy Balance'!I35*'2019 KESIS Energy Balance (2)'!$B$1</f>
        <v>0</v>
      </c>
      <c r="J35" s="428">
        <f>'2019 KESIS Energy Balance'!J35*'2019 KESIS Energy Balance (2)'!$B$1</f>
        <v>0</v>
      </c>
      <c r="K35" s="428">
        <f>'2019 KESIS Energy Balance'!K35*'2019 KESIS Energy Balance (2)'!$B$1</f>
        <v>0</v>
      </c>
      <c r="L35" s="428">
        <f>'2019 KESIS Energy Balance'!L35*'2019 KESIS Energy Balance (2)'!$B$1</f>
        <v>0</v>
      </c>
      <c r="M35" s="428">
        <f>'2019 KESIS Energy Balance'!M35*'2019 KESIS Energy Balance (2)'!$B$1</f>
        <v>0</v>
      </c>
      <c r="N35" s="428">
        <f>'2019 KESIS Energy Balance'!N35*'2019 KESIS Energy Balance (2)'!$B$1</f>
        <v>-37970426880000</v>
      </c>
      <c r="O35" s="428">
        <f>'2019 KESIS Energy Balance'!O35*'2019 KESIS Energy Balance (2)'!$B$1</f>
        <v>-90458892800000</v>
      </c>
      <c r="P35" s="428">
        <f>'2019 KESIS Energy Balance'!P35*'2019 KESIS Energy Balance (2)'!$B$1</f>
        <v>0</v>
      </c>
      <c r="Q35" s="428">
        <f>'2019 KESIS Energy Balance'!Q35*'2019 KESIS Energy Balance (2)'!$B$1</f>
        <v>-62076939520000</v>
      </c>
      <c r="R35" s="428">
        <f>'2019 KESIS Energy Balance'!R35*'2019 KESIS Energy Balance (2)'!$B$1</f>
        <v>-33782083840000.004</v>
      </c>
      <c r="S35" s="428">
        <f>'2019 KESIS Energy Balance'!S35*'2019 KESIS Energy Balance (2)'!$B$1</f>
        <v>0</v>
      </c>
      <c r="T35" s="428">
        <f>'2019 KESIS Energy Balance'!T35*'2019 KESIS Energy Balance (2)'!$B$1</f>
        <v>0</v>
      </c>
      <c r="U35" s="428">
        <f>'2019 KESIS Energy Balance'!U35*'2019 KESIS Energy Balance (2)'!$B$1</f>
        <v>0</v>
      </c>
      <c r="V35" s="428">
        <f>'2019 KESIS Energy Balance'!V35*'2019 KESIS Energy Balance (2)'!$B$1</f>
        <v>0</v>
      </c>
      <c r="W35" s="428">
        <f>'2019 KESIS Energy Balance'!W35*'2019 KESIS Energy Balance (2)'!$B$1</f>
        <v>-288267581440000</v>
      </c>
      <c r="X35" s="428">
        <f>'2019 KESIS Energy Balance'!X35*'2019 KESIS Energy Balance (2)'!$B$1</f>
        <v>-11179720960000</v>
      </c>
      <c r="Y35" s="428">
        <f>'2019 KESIS Energy Balance'!Y35*'2019 KESIS Energy Balance (2)'!$B$1</f>
        <v>-775704320000</v>
      </c>
      <c r="Z35" s="428">
        <f>'2019 KESIS Energy Balance'!Z35*'2019 KESIS Energy Balance (2)'!$B$1</f>
        <v>-20712960000</v>
      </c>
      <c r="AA35" s="428">
        <f>'2019 KESIS Energy Balance'!AA35*'2019 KESIS Energy Balance (2)'!$B$1</f>
        <v>0</v>
      </c>
      <c r="AB35" s="428">
        <f>'2019 KESIS Energy Balance'!AB35*'2019 KESIS Energy Balance (2)'!$B$1</f>
        <v>0</v>
      </c>
      <c r="AC35" s="428">
        <f>'2019 KESIS Energy Balance'!AC35*'2019 KESIS Energy Balance (2)'!$B$1</f>
        <v>0</v>
      </c>
      <c r="AD35" s="428">
        <f>'2019 KESIS Energy Balance'!AD35*'2019 KESIS Energy Balance (2)'!$B$1</f>
        <v>-154355200000</v>
      </c>
      <c r="AE35" s="428">
        <f>'2019 KESIS Energy Balance'!AE35*'2019 KESIS Energy Balance (2)'!$B$1</f>
        <v>-1336263680000</v>
      </c>
      <c r="AF35" s="428">
        <f>'2019 KESIS Energy Balance'!AF35*'2019 KESIS Energy Balance (2)'!$B$1</f>
        <v>-29204480000</v>
      </c>
      <c r="AG35" s="428">
        <f>'2019 KESIS Energy Balance'!AG35*'2019 KESIS Energy Balance (2)'!$B$1</f>
        <v>-12142080000</v>
      </c>
      <c r="AH35" s="428">
        <f>'2019 KESIS Energy Balance'!AH35*'2019 KESIS Energy Balance (2)'!$B$1</f>
        <v>-9833021440000</v>
      </c>
      <c r="AI35" s="428">
        <f>'2019 KESIS Energy Balance'!AI35*'2019 KESIS Energy Balance (2)'!$B$1</f>
        <v>0</v>
      </c>
      <c r="AJ35" s="428">
        <f>'2019 KESIS Energy Balance'!AJ35*'2019 KESIS Energy Balance (2)'!$B$1</f>
        <v>0</v>
      </c>
      <c r="AK35" s="428">
        <f>'2019 KESIS Energy Balance'!AK35*'2019 KESIS Energy Balance (2)'!$B$1</f>
        <v>0</v>
      </c>
      <c r="AL35" s="428">
        <f>'2019 KESIS Energy Balance'!AL35*'2019 KESIS Energy Balance (2)'!$B$1</f>
        <v>0</v>
      </c>
      <c r="AM35" s="428">
        <f>'2019 KESIS Energy Balance'!AM35*'2019 KESIS Energy Balance (2)'!$B$1</f>
        <v>0</v>
      </c>
      <c r="AN35" s="428">
        <f>'2019 KESIS Energy Balance'!AN35*'2019 KESIS Energy Balance (2)'!$B$1</f>
        <v>0</v>
      </c>
      <c r="AO35" s="428">
        <f>'2019 KESIS Energy Balance'!AO35*'2019 KESIS Energy Balance (2)'!$B$1</f>
        <v>0</v>
      </c>
      <c r="AP35" s="428">
        <f>'2019 KESIS Energy Balance'!AP35*'2019 KESIS Energy Balance (2)'!$B$1</f>
        <v>0</v>
      </c>
      <c r="AQ35" s="428">
        <f>'2019 KESIS Energy Balance'!AQ35*'2019 KESIS Energy Balance (2)'!$B$1</f>
        <v>0</v>
      </c>
      <c r="AR35" s="428">
        <f>'2019 KESIS Energy Balance'!AR35*'2019 KESIS Energy Balance (2)'!$B$1</f>
        <v>-564884480000</v>
      </c>
      <c r="AS35" s="428">
        <f>'2019 KESIS Energy Balance'!AS35*'2019 KESIS Energy Balance (2)'!$B$1</f>
        <v>0</v>
      </c>
      <c r="AT35" s="428">
        <f>'2019 KESIS Energy Balance'!AT35*'2019 KESIS Energy Balance (2)'!$B$1</f>
        <v>0</v>
      </c>
      <c r="AU35" s="428">
        <f>'2019 KESIS Energy Balance'!AU35*'2019 KESIS Energy Balance (2)'!$B$1</f>
        <v>0</v>
      </c>
      <c r="AV35" s="428">
        <f>'2019 KESIS Energy Balance'!AV35*'2019 KESIS Energy Balance (2)'!$B$1</f>
        <v>0</v>
      </c>
      <c r="AW35" s="428">
        <f>'2019 KESIS Energy Balance'!AW35*'2019 KESIS Energy Balance (2)'!$B$1</f>
        <v>0</v>
      </c>
      <c r="AX35" s="428">
        <f>'2019 KESIS Energy Balance'!AX35*'2019 KESIS Energy Balance (2)'!$B$1</f>
        <v>0</v>
      </c>
      <c r="AY35" s="428">
        <f>'2019 KESIS Energy Balance'!AY35*'2019 KESIS Energy Balance (2)'!$B$1</f>
        <v>0</v>
      </c>
      <c r="AZ35" s="428">
        <f>'2019 KESIS Energy Balance'!AZ35*'2019 KESIS Energy Balance (2)'!$B$1</f>
        <v>0</v>
      </c>
      <c r="BA35" s="428">
        <f>'2019 KESIS Energy Balance'!BA35*'2019 KESIS Energy Balance (2)'!$B$1</f>
        <v>0</v>
      </c>
      <c r="BB35" s="428">
        <f>'2019 KESIS Energy Balance'!BB35*'2019 KESIS Energy Balance (2)'!$B$1</f>
        <v>0</v>
      </c>
      <c r="BC35" s="428">
        <f>'2019 KESIS Energy Balance'!BC35*'2019 KESIS Energy Balance (2)'!$B$1</f>
        <v>0</v>
      </c>
      <c r="BD35" s="428">
        <f>'2019 KESIS Energy Balance'!BD35*'2019 KESIS Energy Balance (2)'!$B$1</f>
        <v>0</v>
      </c>
      <c r="BE35" s="428">
        <f>'2019 KESIS Energy Balance'!BE35*'2019 KESIS Energy Balance (2)'!$B$1</f>
        <v>0</v>
      </c>
      <c r="BF35" s="428">
        <f>'2019 KESIS Energy Balance'!BF35*'2019 KESIS Energy Balance (2)'!$B$1</f>
        <v>0</v>
      </c>
      <c r="BG35" s="428">
        <f>'2019 KESIS Energy Balance'!BG35*'2019 KESIS Energy Balance (2)'!$B$1</f>
        <v>0</v>
      </c>
      <c r="BH35" s="428">
        <f>'2019 KESIS Energy Balance'!BH35*'2019 KESIS Energy Balance (2)'!$B$1</f>
        <v>-128845404160000</v>
      </c>
      <c r="BI35" s="428">
        <f>'2019 KESIS Energy Balance'!BI35*'2019 KESIS Energy Balance (2)'!$B$1</f>
        <v>-7265090560000.001</v>
      </c>
      <c r="BJ35" s="428">
        <f>'2019 KESIS Energy Balance'!BJ35*'2019 KESIS Energy Balance (2)'!$B$1</f>
        <v>-672572428800000.13</v>
      </c>
      <c r="BK35" s="428">
        <f>'2019 KESIS Energy Balance'!BK35*'2019 KESIS Energy Balance (2)'!$B$1</f>
        <v>-379291358720000.06</v>
      </c>
      <c r="BL35" s="104"/>
      <c r="BM35" s="104"/>
    </row>
    <row r="36" spans="2:65" s="226" customFormat="1">
      <c r="B36" s="222" t="s">
        <v>304</v>
      </c>
      <c r="C36" s="223" t="s">
        <v>305</v>
      </c>
      <c r="D36" s="428">
        <f>'2019 KESIS Energy Balance'!D36*'2019 KESIS Energy Balance (2)'!$B$1</f>
        <v>0</v>
      </c>
      <c r="E36" s="428">
        <f>'2019 KESIS Energy Balance'!E36*'2019 KESIS Energy Balance (2)'!$B$1</f>
        <v>0</v>
      </c>
      <c r="F36" s="428">
        <f>'2019 KESIS Energy Balance'!F36*'2019 KESIS Energy Balance (2)'!$B$1</f>
        <v>0</v>
      </c>
      <c r="G36" s="428">
        <f>'2019 KESIS Energy Balance'!G36*'2019 KESIS Energy Balance (2)'!$B$1</f>
        <v>0</v>
      </c>
      <c r="H36" s="428">
        <f>'2019 KESIS Energy Balance'!H36*'2019 KESIS Energy Balance (2)'!$B$1</f>
        <v>0</v>
      </c>
      <c r="I36" s="428">
        <f>'2019 KESIS Energy Balance'!I36*'2019 KESIS Energy Balance (2)'!$B$1</f>
        <v>0</v>
      </c>
      <c r="J36" s="428">
        <f>'2019 KESIS Energy Balance'!J36*'2019 KESIS Energy Balance (2)'!$B$1</f>
        <v>0</v>
      </c>
      <c r="K36" s="428">
        <f>'2019 KESIS Energy Balance'!K36*'2019 KESIS Energy Balance (2)'!$B$1</f>
        <v>0</v>
      </c>
      <c r="L36" s="428">
        <f>'2019 KESIS Energy Balance'!L36*'2019 KESIS Energy Balance (2)'!$B$1</f>
        <v>0</v>
      </c>
      <c r="M36" s="428">
        <f>'2019 KESIS Energy Balance'!M36*'2019 KESIS Energy Balance (2)'!$B$1</f>
        <v>0</v>
      </c>
      <c r="N36" s="428">
        <f>'2019 KESIS Energy Balance'!N36*'2019 KESIS Energy Balance (2)'!$B$1</f>
        <v>0</v>
      </c>
      <c r="O36" s="428">
        <f>'2019 KESIS Energy Balance'!O36*'2019 KESIS Energy Balance (2)'!$B$1</f>
        <v>0</v>
      </c>
      <c r="P36" s="428">
        <f>'2019 KESIS Energy Balance'!P36*'2019 KESIS Energy Balance (2)'!$B$1</f>
        <v>0</v>
      </c>
      <c r="Q36" s="428">
        <f>'2019 KESIS Energy Balance'!Q36*'2019 KESIS Energy Balance (2)'!$B$1</f>
        <v>0</v>
      </c>
      <c r="R36" s="428">
        <f>'2019 KESIS Energy Balance'!R36*'2019 KESIS Energy Balance (2)'!$B$1</f>
        <v>0</v>
      </c>
      <c r="S36" s="428">
        <f>'2019 KESIS Energy Balance'!S36*'2019 KESIS Energy Balance (2)'!$B$1</f>
        <v>0</v>
      </c>
      <c r="T36" s="428">
        <f>'2019 KESIS Energy Balance'!T36*'2019 KESIS Energy Balance (2)'!$B$1</f>
        <v>0</v>
      </c>
      <c r="U36" s="428">
        <f>'2019 KESIS Energy Balance'!U36*'2019 KESIS Energy Balance (2)'!$B$1</f>
        <v>0</v>
      </c>
      <c r="V36" s="428">
        <f>'2019 KESIS Energy Balance'!V36*'2019 KESIS Energy Balance (2)'!$B$1</f>
        <v>0</v>
      </c>
      <c r="W36" s="428">
        <f>'2019 KESIS Energy Balance'!W36*'2019 KESIS Energy Balance (2)'!$B$1</f>
        <v>0</v>
      </c>
      <c r="X36" s="428">
        <f>'2019 KESIS Energy Balance'!X36*'2019 KESIS Energy Balance (2)'!$B$1</f>
        <v>0</v>
      </c>
      <c r="Y36" s="428">
        <f>'2019 KESIS Energy Balance'!Y36*'2019 KESIS Energy Balance (2)'!$B$1</f>
        <v>0</v>
      </c>
      <c r="Z36" s="428">
        <f>'2019 KESIS Energy Balance'!Z36*'2019 KESIS Energy Balance (2)'!$B$1</f>
        <v>-793600000</v>
      </c>
      <c r="AA36" s="428">
        <f>'2019 KESIS Energy Balance'!AA36*'2019 KESIS Energy Balance (2)'!$B$1</f>
        <v>0</v>
      </c>
      <c r="AB36" s="428">
        <f>'2019 KESIS Energy Balance'!AB36*'2019 KESIS Energy Balance (2)'!$B$1</f>
        <v>0</v>
      </c>
      <c r="AC36" s="428">
        <f>'2019 KESIS Energy Balance'!AC36*'2019 KESIS Energy Balance (2)'!$B$1</f>
        <v>0</v>
      </c>
      <c r="AD36" s="428">
        <f>'2019 KESIS Energy Balance'!AD36*'2019 KESIS Energy Balance (2)'!$B$1</f>
        <v>-5277440000</v>
      </c>
      <c r="AE36" s="428">
        <f>'2019 KESIS Energy Balance'!AE36*'2019 KESIS Energy Balance (2)'!$B$1</f>
        <v>-357596160000</v>
      </c>
      <c r="AF36" s="428">
        <f>'2019 KESIS Energy Balance'!AF36*'2019 KESIS Energy Balance (2)'!$B$1</f>
        <v>0</v>
      </c>
      <c r="AG36" s="428">
        <f>'2019 KESIS Energy Balance'!AG36*'2019 KESIS Energy Balance (2)'!$B$1</f>
        <v>0</v>
      </c>
      <c r="AH36" s="428">
        <f>'2019 KESIS Energy Balance'!AH36*'2019 KESIS Energy Balance (2)'!$B$1</f>
        <v>-14999040000</v>
      </c>
      <c r="AI36" s="428">
        <f>'2019 KESIS Energy Balance'!AI36*'2019 KESIS Energy Balance (2)'!$B$1</f>
        <v>0</v>
      </c>
      <c r="AJ36" s="428">
        <f>'2019 KESIS Energy Balance'!AJ36*'2019 KESIS Energy Balance (2)'!$B$1</f>
        <v>0</v>
      </c>
      <c r="AK36" s="428">
        <f>'2019 KESIS Energy Balance'!AK36*'2019 KESIS Energy Balance (2)'!$B$1</f>
        <v>0</v>
      </c>
      <c r="AL36" s="428">
        <f>'2019 KESIS Energy Balance'!AL36*'2019 KESIS Energy Balance (2)'!$B$1</f>
        <v>0</v>
      </c>
      <c r="AM36" s="428">
        <f>'2019 KESIS Energy Balance'!AM36*'2019 KESIS Energy Balance (2)'!$B$1</f>
        <v>0</v>
      </c>
      <c r="AN36" s="428">
        <f>'2019 KESIS Energy Balance'!AN36*'2019 KESIS Energy Balance (2)'!$B$1</f>
        <v>0</v>
      </c>
      <c r="AO36" s="428">
        <f>'2019 KESIS Energy Balance'!AO36*'2019 KESIS Energy Balance (2)'!$B$1</f>
        <v>0</v>
      </c>
      <c r="AP36" s="428">
        <f>'2019 KESIS Energy Balance'!AP36*'2019 KESIS Energy Balance (2)'!$B$1</f>
        <v>0</v>
      </c>
      <c r="AQ36" s="428">
        <f>'2019 KESIS Energy Balance'!AQ36*'2019 KESIS Energy Balance (2)'!$B$1</f>
        <v>0</v>
      </c>
      <c r="AR36" s="428">
        <f>'2019 KESIS Energy Balance'!AR36*'2019 KESIS Energy Balance (2)'!$B$1</f>
        <v>0</v>
      </c>
      <c r="AS36" s="428">
        <f>'2019 KESIS Energy Balance'!AS36*'2019 KESIS Energy Balance (2)'!$B$1</f>
        <v>0</v>
      </c>
      <c r="AT36" s="428">
        <f>'2019 KESIS Energy Balance'!AT36*'2019 KESIS Energy Balance (2)'!$B$1</f>
        <v>0</v>
      </c>
      <c r="AU36" s="428">
        <f>'2019 KESIS Energy Balance'!AU36*'2019 KESIS Energy Balance (2)'!$B$1</f>
        <v>0</v>
      </c>
      <c r="AV36" s="428">
        <f>'2019 KESIS Energy Balance'!AV36*'2019 KESIS Energy Balance (2)'!$B$1</f>
        <v>0</v>
      </c>
      <c r="AW36" s="428">
        <f>'2019 KESIS Energy Balance'!AW36*'2019 KESIS Energy Balance (2)'!$B$1</f>
        <v>0</v>
      </c>
      <c r="AX36" s="428">
        <f>'2019 KESIS Energy Balance'!AX36*'2019 KESIS Energy Balance (2)'!$B$1</f>
        <v>0</v>
      </c>
      <c r="AY36" s="428">
        <f>'2019 KESIS Energy Balance'!AY36*'2019 KESIS Energy Balance (2)'!$B$1</f>
        <v>0</v>
      </c>
      <c r="AZ36" s="428">
        <f>'2019 KESIS Energy Balance'!AZ36*'2019 KESIS Energy Balance (2)'!$B$1</f>
        <v>0</v>
      </c>
      <c r="BA36" s="428">
        <f>'2019 KESIS Energy Balance'!BA36*'2019 KESIS Energy Balance (2)'!$B$1</f>
        <v>0</v>
      </c>
      <c r="BB36" s="428">
        <f>'2019 KESIS Energy Balance'!BB36*'2019 KESIS Energy Balance (2)'!$B$1</f>
        <v>0</v>
      </c>
      <c r="BC36" s="428">
        <f>'2019 KESIS Energy Balance'!BC36*'2019 KESIS Energy Balance (2)'!$B$1</f>
        <v>0</v>
      </c>
      <c r="BD36" s="428">
        <f>'2019 KESIS Energy Balance'!BD36*'2019 KESIS Energy Balance (2)'!$B$1</f>
        <v>0</v>
      </c>
      <c r="BE36" s="428">
        <f>'2019 KESIS Energy Balance'!BE36*'2019 KESIS Energy Balance (2)'!$B$1</f>
        <v>0</v>
      </c>
      <c r="BF36" s="428">
        <f>'2019 KESIS Energy Balance'!BF36*'2019 KESIS Energy Balance (2)'!$B$1</f>
        <v>0</v>
      </c>
      <c r="BG36" s="428">
        <f>'2019 KESIS Energy Balance'!BG36*'2019 KESIS Energy Balance (2)'!$B$1</f>
        <v>0</v>
      </c>
      <c r="BH36" s="428">
        <f>'2019 KESIS Energy Balance'!BH36*'2019 KESIS Energy Balance (2)'!$B$1</f>
        <v>0</v>
      </c>
      <c r="BI36" s="428">
        <f>'2019 KESIS Energy Balance'!BI36*'2019 KESIS Energy Balance (2)'!$B$1</f>
        <v>0</v>
      </c>
      <c r="BJ36" s="428">
        <f>'2019 KESIS Energy Balance'!BJ36*'2019 KESIS Energy Balance (2)'!$B$1</f>
        <v>-378666240000.00006</v>
      </c>
      <c r="BK36" s="428">
        <f>'2019 KESIS Energy Balance'!BK36*'2019 KESIS Energy Balance (2)'!$B$1</f>
        <v>0</v>
      </c>
      <c r="BL36" s="225"/>
      <c r="BM36" s="225"/>
    </row>
    <row r="37" spans="2:65" s="238" customFormat="1">
      <c r="B37" s="234" t="s">
        <v>598</v>
      </c>
      <c r="C37" s="235" t="s">
        <v>306</v>
      </c>
      <c r="D37" s="428">
        <f>'2019 KESIS Energy Balance'!D37*'2019 KESIS Energy Balance (2)'!$B$1</f>
        <v>0</v>
      </c>
      <c r="E37" s="428">
        <f>'2019 KESIS Energy Balance'!E37*'2019 KESIS Energy Balance (2)'!$B$1</f>
        <v>0</v>
      </c>
      <c r="F37" s="428">
        <f>'2019 KESIS Energy Balance'!F37*'2019 KESIS Energy Balance (2)'!$B$1</f>
        <v>0</v>
      </c>
      <c r="G37" s="428">
        <f>'2019 KESIS Energy Balance'!G37*'2019 KESIS Energy Balance (2)'!$B$1</f>
        <v>0</v>
      </c>
      <c r="H37" s="428">
        <f>'2019 KESIS Energy Balance'!H37*'2019 KESIS Energy Balance (2)'!$B$1</f>
        <v>0</v>
      </c>
      <c r="I37" s="428">
        <f>'2019 KESIS Energy Balance'!I37*'2019 KESIS Energy Balance (2)'!$B$1</f>
        <v>0</v>
      </c>
      <c r="J37" s="428">
        <f>'2019 KESIS Energy Balance'!J37*'2019 KESIS Energy Balance (2)'!$B$1</f>
        <v>0</v>
      </c>
      <c r="K37" s="428">
        <f>'2019 KESIS Energy Balance'!K37*'2019 KESIS Energy Balance (2)'!$B$1</f>
        <v>0</v>
      </c>
      <c r="L37" s="428">
        <f>'2019 KESIS Energy Balance'!L37*'2019 KESIS Energy Balance (2)'!$B$1</f>
        <v>0</v>
      </c>
      <c r="M37" s="428">
        <f>'2019 KESIS Energy Balance'!M37*'2019 KESIS Energy Balance (2)'!$B$1</f>
        <v>0</v>
      </c>
      <c r="N37" s="428">
        <f>'2019 KESIS Energy Balance'!N37*'2019 KESIS Energy Balance (2)'!$B$1</f>
        <v>0</v>
      </c>
      <c r="O37" s="428">
        <f>'2019 KESIS Energy Balance'!O37*'2019 KESIS Energy Balance (2)'!$B$1</f>
        <v>0</v>
      </c>
      <c r="P37" s="428">
        <f>'2019 KESIS Energy Balance'!P37*'2019 KESIS Energy Balance (2)'!$B$1</f>
        <v>0</v>
      </c>
      <c r="Q37" s="428">
        <f>'2019 KESIS Energy Balance'!Q37*'2019 KESIS Energy Balance (2)'!$B$1</f>
        <v>0</v>
      </c>
      <c r="R37" s="428">
        <f>'2019 KESIS Energy Balance'!R37*'2019 KESIS Energy Balance (2)'!$B$1</f>
        <v>0</v>
      </c>
      <c r="S37" s="428">
        <f>'2019 KESIS Energy Balance'!S37*'2019 KESIS Energy Balance (2)'!$B$1</f>
        <v>0</v>
      </c>
      <c r="T37" s="428">
        <f>'2019 KESIS Energy Balance'!T37*'2019 KESIS Energy Balance (2)'!$B$1</f>
        <v>0</v>
      </c>
      <c r="U37" s="428">
        <f>'2019 KESIS Energy Balance'!U37*'2019 KESIS Energy Balance (2)'!$B$1</f>
        <v>0</v>
      </c>
      <c r="V37" s="428">
        <f>'2019 KESIS Energy Balance'!V37*'2019 KESIS Energy Balance (2)'!$B$1</f>
        <v>0</v>
      </c>
      <c r="W37" s="428">
        <f>'2019 KESIS Energy Balance'!W37*'2019 KESIS Energy Balance (2)'!$B$1</f>
        <v>0</v>
      </c>
      <c r="X37" s="428">
        <f>'2019 KESIS Energy Balance'!X37*'2019 KESIS Energy Balance (2)'!$B$1</f>
        <v>-144157440000</v>
      </c>
      <c r="Y37" s="428">
        <f>'2019 KESIS Energy Balance'!Y37*'2019 KESIS Energy Balance (2)'!$B$1</f>
        <v>-317440000</v>
      </c>
      <c r="Z37" s="428">
        <f>'2019 KESIS Energy Balance'!Z37*'2019 KESIS Energy Balance (2)'!$B$1</f>
        <v>0</v>
      </c>
      <c r="AA37" s="428">
        <f>'2019 KESIS Energy Balance'!AA37*'2019 KESIS Energy Balance (2)'!$B$1</f>
        <v>0</v>
      </c>
      <c r="AB37" s="428">
        <f>'2019 KESIS Energy Balance'!AB37*'2019 KESIS Energy Balance (2)'!$B$1</f>
        <v>0</v>
      </c>
      <c r="AC37" s="428">
        <f>'2019 KESIS Energy Balance'!AC37*'2019 KESIS Energy Balance (2)'!$B$1</f>
        <v>0</v>
      </c>
      <c r="AD37" s="428">
        <f>'2019 KESIS Energy Balance'!AD37*'2019 KESIS Energy Balance (2)'!$B$1</f>
        <v>0</v>
      </c>
      <c r="AE37" s="428">
        <f>'2019 KESIS Energy Balance'!AE37*'2019 KESIS Energy Balance (2)'!$B$1</f>
        <v>-277760000</v>
      </c>
      <c r="AF37" s="428">
        <f>'2019 KESIS Energy Balance'!AF37*'2019 KESIS Energy Balance (2)'!$B$1</f>
        <v>0</v>
      </c>
      <c r="AG37" s="428">
        <f>'2019 KESIS Energy Balance'!AG37*'2019 KESIS Energy Balance (2)'!$B$1</f>
        <v>0</v>
      </c>
      <c r="AH37" s="428">
        <f>'2019 KESIS Energy Balance'!AH37*'2019 KESIS Energy Balance (2)'!$B$1</f>
        <v>0</v>
      </c>
      <c r="AI37" s="428">
        <f>'2019 KESIS Energy Balance'!AI37*'2019 KESIS Energy Balance (2)'!$B$1</f>
        <v>0</v>
      </c>
      <c r="AJ37" s="428">
        <f>'2019 KESIS Energy Balance'!AJ37*'2019 KESIS Energy Balance (2)'!$B$1</f>
        <v>0</v>
      </c>
      <c r="AK37" s="428">
        <f>'2019 KESIS Energy Balance'!AK37*'2019 KESIS Energy Balance (2)'!$B$1</f>
        <v>0</v>
      </c>
      <c r="AL37" s="428">
        <f>'2019 KESIS Energy Balance'!AL37*'2019 KESIS Energy Balance (2)'!$B$1</f>
        <v>0</v>
      </c>
      <c r="AM37" s="428">
        <f>'2019 KESIS Energy Balance'!AM37*'2019 KESIS Energy Balance (2)'!$B$1</f>
        <v>0</v>
      </c>
      <c r="AN37" s="428">
        <f>'2019 KESIS Energy Balance'!AN37*'2019 KESIS Energy Balance (2)'!$B$1</f>
        <v>0</v>
      </c>
      <c r="AO37" s="428">
        <f>'2019 KESIS Energy Balance'!AO37*'2019 KESIS Energy Balance (2)'!$B$1</f>
        <v>0</v>
      </c>
      <c r="AP37" s="428">
        <f>'2019 KESIS Energy Balance'!AP37*'2019 KESIS Energy Balance (2)'!$B$1</f>
        <v>0</v>
      </c>
      <c r="AQ37" s="428">
        <f>'2019 KESIS Energy Balance'!AQ37*'2019 KESIS Energy Balance (2)'!$B$1</f>
        <v>0</v>
      </c>
      <c r="AR37" s="428">
        <f>'2019 KESIS Energy Balance'!AR37*'2019 KESIS Energy Balance (2)'!$B$1</f>
        <v>0</v>
      </c>
      <c r="AS37" s="428">
        <f>'2019 KESIS Energy Balance'!AS37*'2019 KESIS Energy Balance (2)'!$B$1</f>
        <v>0</v>
      </c>
      <c r="AT37" s="428">
        <f>'2019 KESIS Energy Balance'!AT37*'2019 KESIS Energy Balance (2)'!$B$1</f>
        <v>0</v>
      </c>
      <c r="AU37" s="428">
        <f>'2019 KESIS Energy Balance'!AU37*'2019 KESIS Energy Balance (2)'!$B$1</f>
        <v>0</v>
      </c>
      <c r="AV37" s="428">
        <f>'2019 KESIS Energy Balance'!AV37*'2019 KESIS Energy Balance (2)'!$B$1</f>
        <v>0</v>
      </c>
      <c r="AW37" s="428">
        <f>'2019 KESIS Energy Balance'!AW37*'2019 KESIS Energy Balance (2)'!$B$1</f>
        <v>0</v>
      </c>
      <c r="AX37" s="428">
        <f>'2019 KESIS Energy Balance'!AX37*'2019 KESIS Energy Balance (2)'!$B$1</f>
        <v>0</v>
      </c>
      <c r="AY37" s="428">
        <f>'2019 KESIS Energy Balance'!AY37*'2019 KESIS Energy Balance (2)'!$B$1</f>
        <v>0</v>
      </c>
      <c r="AZ37" s="428">
        <f>'2019 KESIS Energy Balance'!AZ37*'2019 KESIS Energy Balance (2)'!$B$1</f>
        <v>0</v>
      </c>
      <c r="BA37" s="428">
        <f>'2019 KESIS Energy Balance'!BA37*'2019 KESIS Energy Balance (2)'!$B$1</f>
        <v>0</v>
      </c>
      <c r="BB37" s="428">
        <f>'2019 KESIS Energy Balance'!BB37*'2019 KESIS Energy Balance (2)'!$B$1</f>
        <v>0</v>
      </c>
      <c r="BC37" s="428">
        <f>'2019 KESIS Energy Balance'!BC37*'2019 KESIS Energy Balance (2)'!$B$1</f>
        <v>0</v>
      </c>
      <c r="BD37" s="428">
        <f>'2019 KESIS Energy Balance'!BD37*'2019 KESIS Energy Balance (2)'!$B$1</f>
        <v>0</v>
      </c>
      <c r="BE37" s="428">
        <f>'2019 KESIS Energy Balance'!BE37*'2019 KESIS Energy Balance (2)'!$B$1</f>
        <v>0</v>
      </c>
      <c r="BF37" s="428">
        <f>'2019 KESIS Energy Balance'!BF37*'2019 KESIS Energy Balance (2)'!$B$1</f>
        <v>0</v>
      </c>
      <c r="BG37" s="428">
        <f>'2019 KESIS Energy Balance'!BG37*'2019 KESIS Energy Balance (2)'!$B$1</f>
        <v>0</v>
      </c>
      <c r="BH37" s="428">
        <f>'2019 KESIS Energy Balance'!BH37*'2019 KESIS Energy Balance (2)'!$B$1</f>
        <v>0</v>
      </c>
      <c r="BI37" s="428">
        <f>'2019 KESIS Energy Balance'!BI37*'2019 KESIS Energy Balance (2)'!$B$1</f>
        <v>0</v>
      </c>
      <c r="BJ37" s="428">
        <f>'2019 KESIS Energy Balance'!BJ37*'2019 KESIS Energy Balance (2)'!$B$1</f>
        <v>-144752640000</v>
      </c>
      <c r="BK37" s="428">
        <f>'2019 KESIS Energy Balance'!BK37*'2019 KESIS Energy Balance (2)'!$B$1</f>
        <v>0</v>
      </c>
      <c r="BL37" s="237"/>
      <c r="BM37" s="237"/>
    </row>
    <row r="38" spans="2:65" collapsed="1">
      <c r="B38" s="114" t="s">
        <v>307</v>
      </c>
      <c r="C38" s="115" t="s">
        <v>308</v>
      </c>
      <c r="D38" s="428">
        <f>'2019 KESIS Energy Balance'!D38*'2019 KESIS Energy Balance (2)'!$B$1</f>
        <v>0</v>
      </c>
      <c r="E38" s="428">
        <f>'2019 KESIS Energy Balance'!E38*'2019 KESIS Energy Balance (2)'!$B$1</f>
        <v>0</v>
      </c>
      <c r="F38" s="428">
        <f>'2019 KESIS Energy Balance'!F38*'2019 KESIS Energy Balance (2)'!$B$1</f>
        <v>0</v>
      </c>
      <c r="G38" s="428">
        <f>'2019 KESIS Energy Balance'!G38*'2019 KESIS Energy Balance (2)'!$B$1</f>
        <v>0</v>
      </c>
      <c r="H38" s="428">
        <f>'2019 KESIS Energy Balance'!H38*'2019 KESIS Energy Balance (2)'!$B$1</f>
        <v>0</v>
      </c>
      <c r="I38" s="428">
        <f>'2019 KESIS Energy Balance'!I38*'2019 KESIS Energy Balance (2)'!$B$1</f>
        <v>0</v>
      </c>
      <c r="J38" s="428">
        <f>'2019 KESIS Energy Balance'!J38*'2019 KESIS Energy Balance (2)'!$B$1</f>
        <v>0</v>
      </c>
      <c r="K38" s="428">
        <f>'2019 KESIS Energy Balance'!K38*'2019 KESIS Energy Balance (2)'!$B$1</f>
        <v>0</v>
      </c>
      <c r="L38" s="428">
        <f>'2019 KESIS Energy Balance'!L38*'2019 KESIS Energy Balance (2)'!$B$1</f>
        <v>0</v>
      </c>
      <c r="M38" s="428">
        <f>'2019 KESIS Energy Balance'!M38*'2019 KESIS Energy Balance (2)'!$B$1</f>
        <v>0</v>
      </c>
      <c r="N38" s="428">
        <f>'2019 KESIS Energy Balance'!N38*'2019 KESIS Energy Balance (2)'!$B$1</f>
        <v>0</v>
      </c>
      <c r="O38" s="428">
        <f>'2019 KESIS Energy Balance'!O38*'2019 KESIS Energy Balance (2)'!$B$1</f>
        <v>0</v>
      </c>
      <c r="P38" s="428">
        <f>'2019 KESIS Energy Balance'!P38*'2019 KESIS Energy Balance (2)'!$B$1</f>
        <v>0</v>
      </c>
      <c r="Q38" s="428">
        <f>'2019 KESIS Energy Balance'!Q38*'2019 KESIS Energy Balance (2)'!$B$1</f>
        <v>0</v>
      </c>
      <c r="R38" s="428">
        <f>'2019 KESIS Energy Balance'!R38*'2019 KESIS Energy Balance (2)'!$B$1</f>
        <v>0</v>
      </c>
      <c r="S38" s="428">
        <f>'2019 KESIS Energy Balance'!S38*'2019 KESIS Energy Balance (2)'!$B$1</f>
        <v>0</v>
      </c>
      <c r="T38" s="428">
        <f>'2019 KESIS Energy Balance'!T38*'2019 KESIS Energy Balance (2)'!$B$1</f>
        <v>0</v>
      </c>
      <c r="U38" s="428">
        <f>'2019 KESIS Energy Balance'!U38*'2019 KESIS Energy Balance (2)'!$B$1</f>
        <v>0</v>
      </c>
      <c r="V38" s="428">
        <f>'2019 KESIS Energy Balance'!V38*'2019 KESIS Energy Balance (2)'!$B$1</f>
        <v>0</v>
      </c>
      <c r="W38" s="428">
        <f>'2019 KESIS Energy Balance'!W38*'2019 KESIS Energy Balance (2)'!$B$1</f>
        <v>0</v>
      </c>
      <c r="X38" s="428">
        <f>'2019 KESIS Energy Balance'!X38*'2019 KESIS Energy Balance (2)'!$B$1</f>
        <v>0</v>
      </c>
      <c r="Y38" s="428">
        <f>'2019 KESIS Energy Balance'!Y38*'2019 KESIS Energy Balance (2)'!$B$1</f>
        <v>0</v>
      </c>
      <c r="Z38" s="428">
        <f>'2019 KESIS Energy Balance'!Z38*'2019 KESIS Energy Balance (2)'!$B$1</f>
        <v>0</v>
      </c>
      <c r="AA38" s="428">
        <f>'2019 KESIS Energy Balance'!AA38*'2019 KESIS Energy Balance (2)'!$B$1</f>
        <v>0</v>
      </c>
      <c r="AB38" s="428">
        <f>'2019 KESIS Energy Balance'!AB38*'2019 KESIS Energy Balance (2)'!$B$1</f>
        <v>0</v>
      </c>
      <c r="AC38" s="428">
        <f>'2019 KESIS Energy Balance'!AC38*'2019 KESIS Energy Balance (2)'!$B$1</f>
        <v>0</v>
      </c>
      <c r="AD38" s="428">
        <f>'2019 KESIS Energy Balance'!AD38*'2019 KESIS Energy Balance (2)'!$B$1</f>
        <v>0</v>
      </c>
      <c r="AE38" s="428">
        <f>'2019 KESIS Energy Balance'!AE38*'2019 KESIS Energy Balance (2)'!$B$1</f>
        <v>0</v>
      </c>
      <c r="AF38" s="428">
        <f>'2019 KESIS Energy Balance'!AF38*'2019 KESIS Energy Balance (2)'!$B$1</f>
        <v>0</v>
      </c>
      <c r="AG38" s="428">
        <f>'2019 KESIS Energy Balance'!AG38*'2019 KESIS Energy Balance (2)'!$B$1</f>
        <v>0</v>
      </c>
      <c r="AH38" s="428">
        <f>'2019 KESIS Energy Balance'!AH38*'2019 KESIS Energy Balance (2)'!$B$1</f>
        <v>0</v>
      </c>
      <c r="AI38" s="428">
        <f>'2019 KESIS Energy Balance'!AI38*'2019 KESIS Energy Balance (2)'!$B$1</f>
        <v>0</v>
      </c>
      <c r="AJ38" s="428">
        <f>'2019 KESIS Energy Balance'!AJ38*'2019 KESIS Energy Balance (2)'!$B$1</f>
        <v>0</v>
      </c>
      <c r="AK38" s="428">
        <f>'2019 KESIS Energy Balance'!AK38*'2019 KESIS Energy Balance (2)'!$B$1</f>
        <v>0</v>
      </c>
      <c r="AL38" s="428">
        <f>'2019 KESIS Energy Balance'!AL38*'2019 KESIS Energy Balance (2)'!$B$1</f>
        <v>0</v>
      </c>
      <c r="AM38" s="428">
        <f>'2019 KESIS Energy Balance'!AM38*'2019 KESIS Energy Balance (2)'!$B$1</f>
        <v>0</v>
      </c>
      <c r="AN38" s="428">
        <f>'2019 KESIS Energy Balance'!AN38*'2019 KESIS Energy Balance (2)'!$B$1</f>
        <v>0</v>
      </c>
      <c r="AO38" s="428">
        <f>'2019 KESIS Energy Balance'!AO38*'2019 KESIS Energy Balance (2)'!$B$1</f>
        <v>0</v>
      </c>
      <c r="AP38" s="428">
        <f>'2019 KESIS Energy Balance'!AP38*'2019 KESIS Energy Balance (2)'!$B$1</f>
        <v>0</v>
      </c>
      <c r="AQ38" s="428">
        <f>'2019 KESIS Energy Balance'!AQ38*'2019 KESIS Energy Balance (2)'!$B$1</f>
        <v>0</v>
      </c>
      <c r="AR38" s="428">
        <f>'2019 KESIS Energy Balance'!AR38*'2019 KESIS Energy Balance (2)'!$B$1</f>
        <v>0</v>
      </c>
      <c r="AS38" s="428">
        <f>'2019 KESIS Energy Balance'!AS38*'2019 KESIS Energy Balance (2)'!$B$1</f>
        <v>0</v>
      </c>
      <c r="AT38" s="428">
        <f>'2019 KESIS Energy Balance'!AT38*'2019 KESIS Energy Balance (2)'!$B$1</f>
        <v>0</v>
      </c>
      <c r="AU38" s="428">
        <f>'2019 KESIS Energy Balance'!AU38*'2019 KESIS Energy Balance (2)'!$B$1</f>
        <v>0</v>
      </c>
      <c r="AV38" s="428">
        <f>'2019 KESIS Energy Balance'!AV38*'2019 KESIS Energy Balance (2)'!$B$1</f>
        <v>0</v>
      </c>
      <c r="AW38" s="428">
        <f>'2019 KESIS Energy Balance'!AW38*'2019 KESIS Energy Balance (2)'!$B$1</f>
        <v>0</v>
      </c>
      <c r="AX38" s="428">
        <f>'2019 KESIS Energy Balance'!AX38*'2019 KESIS Energy Balance (2)'!$B$1</f>
        <v>0</v>
      </c>
      <c r="AY38" s="428">
        <f>'2019 KESIS Energy Balance'!AY38*'2019 KESIS Energy Balance (2)'!$B$1</f>
        <v>0</v>
      </c>
      <c r="AZ38" s="428">
        <f>'2019 KESIS Energy Balance'!AZ38*'2019 KESIS Energy Balance (2)'!$B$1</f>
        <v>0</v>
      </c>
      <c r="BA38" s="428">
        <f>'2019 KESIS Energy Balance'!BA38*'2019 KESIS Energy Balance (2)'!$B$1</f>
        <v>0</v>
      </c>
      <c r="BB38" s="428">
        <f>'2019 KESIS Energy Balance'!BB38*'2019 KESIS Energy Balance (2)'!$B$1</f>
        <v>0</v>
      </c>
      <c r="BC38" s="428">
        <f>'2019 KESIS Energy Balance'!BC38*'2019 KESIS Energy Balance (2)'!$B$1</f>
        <v>0</v>
      </c>
      <c r="BD38" s="428">
        <f>'2019 KESIS Energy Balance'!BD38*'2019 KESIS Energy Balance (2)'!$B$1</f>
        <v>0</v>
      </c>
      <c r="BE38" s="428">
        <f>'2019 KESIS Energy Balance'!BE38*'2019 KESIS Energy Balance (2)'!$B$1</f>
        <v>0</v>
      </c>
      <c r="BF38" s="428">
        <f>'2019 KESIS Energy Balance'!BF38*'2019 KESIS Energy Balance (2)'!$B$1</f>
        <v>0</v>
      </c>
      <c r="BG38" s="428">
        <f>'2019 KESIS Energy Balance'!BG38*'2019 KESIS Energy Balance (2)'!$B$1</f>
        <v>0</v>
      </c>
      <c r="BH38" s="428">
        <f>'2019 KESIS Energy Balance'!BH38*'2019 KESIS Energy Balance (2)'!$B$1</f>
        <v>-73616637440000</v>
      </c>
      <c r="BI38" s="428">
        <f>'2019 KESIS Energy Balance'!BI38*'2019 KESIS Energy Balance (2)'!$B$1</f>
        <v>0</v>
      </c>
      <c r="BJ38" s="428">
        <f>'2019 KESIS Energy Balance'!BJ38*'2019 KESIS Energy Balance (2)'!$B$1</f>
        <v>-73616637440000</v>
      </c>
      <c r="BK38" s="428">
        <f>'2019 KESIS Energy Balance'!BK38*'2019 KESIS Energy Balance (2)'!$B$1</f>
        <v>0</v>
      </c>
      <c r="BL38" s="104"/>
      <c r="BM38" s="104"/>
    </row>
    <row r="39" spans="2:65">
      <c r="B39" s="114" t="s">
        <v>309</v>
      </c>
      <c r="C39" s="115" t="s">
        <v>310</v>
      </c>
      <c r="D39" s="428">
        <f>'2019 KESIS Energy Balance'!D39*'2019 KESIS Energy Balance (2)'!$B$1</f>
        <v>0</v>
      </c>
      <c r="E39" s="428">
        <f>'2019 KESIS Energy Balance'!E39*'2019 KESIS Energy Balance (2)'!$B$1</f>
        <v>0</v>
      </c>
      <c r="F39" s="428">
        <f>'2019 KESIS Energy Balance'!F39*'2019 KESIS Energy Balance (2)'!$B$1</f>
        <v>0</v>
      </c>
      <c r="G39" s="428">
        <f>'2019 KESIS Energy Balance'!G39*'2019 KESIS Energy Balance (2)'!$B$1</f>
        <v>0</v>
      </c>
      <c r="H39" s="428">
        <f>'2019 KESIS Energy Balance'!H39*'2019 KESIS Energy Balance (2)'!$B$1</f>
        <v>0</v>
      </c>
      <c r="I39" s="428">
        <f>'2019 KESIS Energy Balance'!I39*'2019 KESIS Energy Balance (2)'!$B$1</f>
        <v>0</v>
      </c>
      <c r="J39" s="428">
        <f>'2019 KESIS Energy Balance'!J39*'2019 KESIS Energy Balance (2)'!$B$1</f>
        <v>0</v>
      </c>
      <c r="K39" s="428">
        <f>'2019 KESIS Energy Balance'!K39*'2019 KESIS Energy Balance (2)'!$B$1</f>
        <v>0</v>
      </c>
      <c r="L39" s="428">
        <f>'2019 KESIS Energy Balance'!L39*'2019 KESIS Energy Balance (2)'!$B$1</f>
        <v>0</v>
      </c>
      <c r="M39" s="428">
        <f>'2019 KESIS Energy Balance'!M39*'2019 KESIS Energy Balance (2)'!$B$1</f>
        <v>0</v>
      </c>
      <c r="N39" s="428">
        <f>'2019 KESIS Energy Balance'!N39*'2019 KESIS Energy Balance (2)'!$B$1</f>
        <v>0</v>
      </c>
      <c r="O39" s="428">
        <f>'2019 KESIS Energy Balance'!O39*'2019 KESIS Energy Balance (2)'!$B$1</f>
        <v>0</v>
      </c>
      <c r="P39" s="428">
        <f>'2019 KESIS Energy Balance'!P39*'2019 KESIS Energy Balance (2)'!$B$1</f>
        <v>0</v>
      </c>
      <c r="Q39" s="428">
        <f>'2019 KESIS Energy Balance'!Q39*'2019 KESIS Energy Balance (2)'!$B$1</f>
        <v>0</v>
      </c>
      <c r="R39" s="428">
        <f>'2019 KESIS Energy Balance'!R39*'2019 KESIS Energy Balance (2)'!$B$1</f>
        <v>0</v>
      </c>
      <c r="S39" s="428">
        <f>'2019 KESIS Energy Balance'!S39*'2019 KESIS Energy Balance (2)'!$B$1</f>
        <v>0</v>
      </c>
      <c r="T39" s="428">
        <f>'2019 KESIS Energy Balance'!T39*'2019 KESIS Energy Balance (2)'!$B$1</f>
        <v>0</v>
      </c>
      <c r="U39" s="428">
        <f>'2019 KESIS Energy Balance'!U39*'2019 KESIS Energy Balance (2)'!$B$1</f>
        <v>0</v>
      </c>
      <c r="V39" s="428">
        <f>'2019 KESIS Energy Balance'!V39*'2019 KESIS Energy Balance (2)'!$B$1</f>
        <v>0</v>
      </c>
      <c r="W39" s="428">
        <f>'2019 KESIS Energy Balance'!W39*'2019 KESIS Energy Balance (2)'!$B$1</f>
        <v>0</v>
      </c>
      <c r="X39" s="428">
        <f>'2019 KESIS Energy Balance'!X39*'2019 KESIS Energy Balance (2)'!$B$1</f>
        <v>0</v>
      </c>
      <c r="Y39" s="428">
        <f>'2019 KESIS Energy Balance'!Y39*'2019 KESIS Energy Balance (2)'!$B$1</f>
        <v>0</v>
      </c>
      <c r="Z39" s="428">
        <f>'2019 KESIS Energy Balance'!Z39*'2019 KESIS Energy Balance (2)'!$B$1</f>
        <v>0</v>
      </c>
      <c r="AA39" s="428">
        <f>'2019 KESIS Energy Balance'!AA39*'2019 KESIS Energy Balance (2)'!$B$1</f>
        <v>0</v>
      </c>
      <c r="AB39" s="428">
        <f>'2019 KESIS Energy Balance'!AB39*'2019 KESIS Energy Balance (2)'!$B$1</f>
        <v>0</v>
      </c>
      <c r="AC39" s="428">
        <f>'2019 KESIS Energy Balance'!AC39*'2019 KESIS Energy Balance (2)'!$B$1</f>
        <v>0</v>
      </c>
      <c r="AD39" s="428">
        <f>'2019 KESIS Energy Balance'!AD39*'2019 KESIS Energy Balance (2)'!$B$1</f>
        <v>0</v>
      </c>
      <c r="AE39" s="428">
        <f>'2019 KESIS Energy Balance'!AE39*'2019 KESIS Energy Balance (2)'!$B$1</f>
        <v>0</v>
      </c>
      <c r="AF39" s="428">
        <f>'2019 KESIS Energy Balance'!AF39*'2019 KESIS Energy Balance (2)'!$B$1</f>
        <v>0</v>
      </c>
      <c r="AG39" s="428">
        <f>'2019 KESIS Energy Balance'!AG39*'2019 KESIS Energy Balance (2)'!$B$1</f>
        <v>0</v>
      </c>
      <c r="AH39" s="428">
        <f>'2019 KESIS Energy Balance'!AH39*'2019 KESIS Energy Balance (2)'!$B$1</f>
        <v>0</v>
      </c>
      <c r="AI39" s="428">
        <f>'2019 KESIS Energy Balance'!AI39*'2019 KESIS Energy Balance (2)'!$B$1</f>
        <v>0</v>
      </c>
      <c r="AJ39" s="428">
        <f>'2019 KESIS Energy Balance'!AJ39*'2019 KESIS Energy Balance (2)'!$B$1</f>
        <v>0</v>
      </c>
      <c r="AK39" s="428">
        <f>'2019 KESIS Energy Balance'!AK39*'2019 KESIS Energy Balance (2)'!$B$1</f>
        <v>0</v>
      </c>
      <c r="AL39" s="428">
        <f>'2019 KESIS Energy Balance'!AL39*'2019 KESIS Energy Balance (2)'!$B$1</f>
        <v>0</v>
      </c>
      <c r="AM39" s="428">
        <f>'2019 KESIS Energy Balance'!AM39*'2019 KESIS Energy Balance (2)'!$B$1</f>
        <v>0</v>
      </c>
      <c r="AN39" s="428">
        <f>'2019 KESIS Energy Balance'!AN39*'2019 KESIS Energy Balance (2)'!$B$1</f>
        <v>0</v>
      </c>
      <c r="AO39" s="428">
        <f>'2019 KESIS Energy Balance'!AO39*'2019 KESIS Energy Balance (2)'!$B$1</f>
        <v>0</v>
      </c>
      <c r="AP39" s="428">
        <f>'2019 KESIS Energy Balance'!AP39*'2019 KESIS Energy Balance (2)'!$B$1</f>
        <v>0</v>
      </c>
      <c r="AQ39" s="428">
        <f>'2019 KESIS Energy Balance'!AQ39*'2019 KESIS Energy Balance (2)'!$B$1</f>
        <v>0</v>
      </c>
      <c r="AR39" s="428">
        <f>'2019 KESIS Energy Balance'!AR39*'2019 KESIS Energy Balance (2)'!$B$1</f>
        <v>0</v>
      </c>
      <c r="AS39" s="428">
        <f>'2019 KESIS Energy Balance'!AS39*'2019 KESIS Energy Balance (2)'!$B$1</f>
        <v>0</v>
      </c>
      <c r="AT39" s="428">
        <f>'2019 KESIS Energy Balance'!AT39*'2019 KESIS Energy Balance (2)'!$B$1</f>
        <v>0</v>
      </c>
      <c r="AU39" s="428">
        <f>'2019 KESIS Energy Balance'!AU39*'2019 KESIS Energy Balance (2)'!$B$1</f>
        <v>0</v>
      </c>
      <c r="AV39" s="428">
        <f>'2019 KESIS Energy Balance'!AV39*'2019 KESIS Energy Balance (2)'!$B$1</f>
        <v>0</v>
      </c>
      <c r="AW39" s="428">
        <f>'2019 KESIS Energy Balance'!AW39*'2019 KESIS Energy Balance (2)'!$B$1</f>
        <v>0</v>
      </c>
      <c r="AX39" s="428">
        <f>'2019 KESIS Energy Balance'!AX39*'2019 KESIS Energy Balance (2)'!$B$1</f>
        <v>0</v>
      </c>
      <c r="AY39" s="428">
        <f>'2019 KESIS Energy Balance'!AY39*'2019 KESIS Energy Balance (2)'!$B$1</f>
        <v>0</v>
      </c>
      <c r="AZ39" s="428">
        <f>'2019 KESIS Energy Balance'!AZ39*'2019 KESIS Energy Balance (2)'!$B$1</f>
        <v>0</v>
      </c>
      <c r="BA39" s="428">
        <f>'2019 KESIS Energy Balance'!BA39*'2019 KESIS Energy Balance (2)'!$B$1</f>
        <v>0</v>
      </c>
      <c r="BB39" s="428">
        <f>'2019 KESIS Energy Balance'!BB39*'2019 KESIS Energy Balance (2)'!$B$1</f>
        <v>0</v>
      </c>
      <c r="BC39" s="428">
        <f>'2019 KESIS Energy Balance'!BC39*'2019 KESIS Energy Balance (2)'!$B$1</f>
        <v>0</v>
      </c>
      <c r="BD39" s="428">
        <f>'2019 KESIS Energy Balance'!BD39*'2019 KESIS Energy Balance (2)'!$B$1</f>
        <v>0</v>
      </c>
      <c r="BE39" s="428">
        <f>'2019 KESIS Energy Balance'!BE39*'2019 KESIS Energy Balance (2)'!$B$1</f>
        <v>0</v>
      </c>
      <c r="BF39" s="428">
        <f>'2019 KESIS Energy Balance'!BF39*'2019 KESIS Energy Balance (2)'!$B$1</f>
        <v>0</v>
      </c>
      <c r="BG39" s="428">
        <f>'2019 KESIS Energy Balance'!BG39*'2019 KESIS Energy Balance (2)'!$B$1</f>
        <v>0</v>
      </c>
      <c r="BH39" s="428">
        <f>'2019 KESIS Energy Balance'!BH39*'2019 KESIS Energy Balance (2)'!$B$1</f>
        <v>-3853483520000</v>
      </c>
      <c r="BI39" s="428">
        <f>'2019 KESIS Energy Balance'!BI39*'2019 KESIS Energy Balance (2)'!$B$1</f>
        <v>0</v>
      </c>
      <c r="BJ39" s="428">
        <f>'2019 KESIS Energy Balance'!BJ39*'2019 KESIS Energy Balance (2)'!$B$1</f>
        <v>-3853483520000</v>
      </c>
      <c r="BK39" s="428">
        <f>'2019 KESIS Energy Balance'!BK39*'2019 KESIS Energy Balance (2)'!$B$1</f>
        <v>0</v>
      </c>
      <c r="BL39" s="104"/>
      <c r="BM39" s="104"/>
    </row>
    <row r="40" spans="2:65" s="272" customFormat="1">
      <c r="B40" s="449" t="s">
        <v>311</v>
      </c>
      <c r="C40" s="450" t="s">
        <v>312</v>
      </c>
      <c r="D40" s="451">
        <f>'2019 KESIS Energy Balance'!D40*'2019 KESIS Energy Balance (2)'!$B$1</f>
        <v>0</v>
      </c>
      <c r="E40" s="451">
        <f>'2019 KESIS Energy Balance'!E40*'2019 KESIS Energy Balance (2)'!$B$1</f>
        <v>0</v>
      </c>
      <c r="F40" s="451">
        <f>'2019 KESIS Energy Balance'!F40*'2019 KESIS Energy Balance (2)'!$B$1</f>
        <v>0</v>
      </c>
      <c r="G40" s="451">
        <f>'2019 KESIS Energy Balance'!G40*'2019 KESIS Energy Balance (2)'!$B$1</f>
        <v>0</v>
      </c>
      <c r="H40" s="451">
        <f>'2019 KESIS Energy Balance'!H40*'2019 KESIS Energy Balance (2)'!$B$1</f>
        <v>0</v>
      </c>
      <c r="I40" s="451">
        <f>'2019 KESIS Energy Balance'!I40*'2019 KESIS Energy Balance (2)'!$B$1</f>
        <v>0</v>
      </c>
      <c r="J40" s="451">
        <f>'2019 KESIS Energy Balance'!J40*'2019 KESIS Energy Balance (2)'!$B$1</f>
        <v>0</v>
      </c>
      <c r="K40" s="451">
        <f>'2019 KESIS Energy Balance'!K40*'2019 KESIS Energy Balance (2)'!$B$1</f>
        <v>0</v>
      </c>
      <c r="L40" s="451">
        <f>'2019 KESIS Energy Balance'!L40*'2019 KESIS Energy Balance (2)'!$B$1</f>
        <v>0</v>
      </c>
      <c r="M40" s="451">
        <f>'2019 KESIS Energy Balance'!M40*'2019 KESIS Energy Balance (2)'!$B$1</f>
        <v>0</v>
      </c>
      <c r="N40" s="451">
        <f>'2019 KESIS Energy Balance'!N40*'2019 KESIS Energy Balance (2)'!$B$1</f>
        <v>-14107668480000</v>
      </c>
      <c r="O40" s="451">
        <f>'2019 KESIS Energy Balance'!O40*'2019 KESIS Energy Balance (2)'!$B$1</f>
        <v>-42718813440000</v>
      </c>
      <c r="P40" s="451">
        <f>'2019 KESIS Energy Balance'!P40*'2019 KESIS Energy Balance (2)'!$B$1</f>
        <v>0</v>
      </c>
      <c r="Q40" s="451">
        <f>'2019 KESIS Energy Balance'!Q40*'2019 KESIS Energy Balance (2)'!$B$1</f>
        <v>0</v>
      </c>
      <c r="R40" s="451">
        <f>'2019 KESIS Energy Balance'!R40*'2019 KESIS Energy Balance (2)'!$B$1</f>
        <v>0</v>
      </c>
      <c r="S40" s="451">
        <f>'2019 KESIS Energy Balance'!S40*'2019 KESIS Energy Balance (2)'!$B$1</f>
        <v>0</v>
      </c>
      <c r="T40" s="451">
        <f>'2019 KESIS Energy Balance'!T40*'2019 KESIS Energy Balance (2)'!$B$1</f>
        <v>0</v>
      </c>
      <c r="U40" s="451">
        <f>'2019 KESIS Energy Balance'!U40*'2019 KESIS Energy Balance (2)'!$B$1</f>
        <v>0</v>
      </c>
      <c r="V40" s="451">
        <f>'2019 KESIS Energy Balance'!V40*'2019 KESIS Energy Balance (2)'!$B$1</f>
        <v>0</v>
      </c>
      <c r="W40" s="451">
        <f>'2019 KESIS Energy Balance'!W40*'2019 KESIS Energy Balance (2)'!$B$1</f>
        <v>0</v>
      </c>
      <c r="X40" s="451">
        <f>'2019 KESIS Energy Balance'!X40*'2019 KESIS Energy Balance (2)'!$B$1</f>
        <v>0</v>
      </c>
      <c r="Y40" s="451">
        <f>'2019 KESIS Energy Balance'!Y40*'2019 KESIS Energy Balance (2)'!$B$1</f>
        <v>0</v>
      </c>
      <c r="Z40" s="451">
        <f>'2019 KESIS Energy Balance'!Z40*'2019 KESIS Energy Balance (2)'!$B$1</f>
        <v>0</v>
      </c>
      <c r="AA40" s="451">
        <f>'2019 KESIS Energy Balance'!AA40*'2019 KESIS Energy Balance (2)'!$B$1</f>
        <v>0</v>
      </c>
      <c r="AB40" s="451">
        <f>'2019 KESIS Energy Balance'!AB40*'2019 KESIS Energy Balance (2)'!$B$1</f>
        <v>0</v>
      </c>
      <c r="AC40" s="451">
        <f>'2019 KESIS Energy Balance'!AC40*'2019 KESIS Energy Balance (2)'!$B$1</f>
        <v>0</v>
      </c>
      <c r="AD40" s="451">
        <f>'2019 KESIS Energy Balance'!AD40*'2019 KESIS Energy Balance (2)'!$B$1</f>
        <v>0</v>
      </c>
      <c r="AE40" s="451">
        <f>'2019 KESIS Energy Balance'!AE40*'2019 KESIS Energy Balance (2)'!$B$1</f>
        <v>0</v>
      </c>
      <c r="AF40" s="451">
        <f>'2019 KESIS Energy Balance'!AF40*'2019 KESIS Energy Balance (2)'!$B$1</f>
        <v>0</v>
      </c>
      <c r="AG40" s="451">
        <f>'2019 KESIS Energy Balance'!AG40*'2019 KESIS Energy Balance (2)'!$B$1</f>
        <v>0</v>
      </c>
      <c r="AH40" s="451">
        <f>'2019 KESIS Energy Balance'!AH40*'2019 KESIS Energy Balance (2)'!$B$1</f>
        <v>0</v>
      </c>
      <c r="AI40" s="451">
        <f>'2019 KESIS Energy Balance'!AI40*'2019 KESIS Energy Balance (2)'!$B$1</f>
        <v>0</v>
      </c>
      <c r="AJ40" s="451">
        <f>'2019 KESIS Energy Balance'!AJ40*'2019 KESIS Energy Balance (2)'!$B$1</f>
        <v>0</v>
      </c>
      <c r="AK40" s="451">
        <f>'2019 KESIS Energy Balance'!AK40*'2019 KESIS Energy Balance (2)'!$B$1</f>
        <v>0</v>
      </c>
      <c r="AL40" s="451">
        <f>'2019 KESIS Energy Balance'!AL40*'2019 KESIS Energy Balance (2)'!$B$1</f>
        <v>0</v>
      </c>
      <c r="AM40" s="451">
        <f>'2019 KESIS Energy Balance'!AM40*'2019 KESIS Energy Balance (2)'!$B$1</f>
        <v>0</v>
      </c>
      <c r="AN40" s="451">
        <f>'2019 KESIS Energy Balance'!AN40*'2019 KESIS Energy Balance (2)'!$B$1</f>
        <v>0</v>
      </c>
      <c r="AO40" s="451">
        <f>'2019 KESIS Energy Balance'!AO40*'2019 KESIS Energy Balance (2)'!$B$1</f>
        <v>0</v>
      </c>
      <c r="AP40" s="451">
        <f>'2019 KESIS Energy Balance'!AP40*'2019 KESIS Energy Balance (2)'!$B$1</f>
        <v>0</v>
      </c>
      <c r="AQ40" s="451">
        <f>'2019 KESIS Energy Balance'!AQ40*'2019 KESIS Energy Balance (2)'!$B$1</f>
        <v>0</v>
      </c>
      <c r="AR40" s="451">
        <f>'2019 KESIS Energy Balance'!AR40*'2019 KESIS Energy Balance (2)'!$B$1</f>
        <v>0</v>
      </c>
      <c r="AS40" s="451">
        <f>'2019 KESIS Energy Balance'!AS40*'2019 KESIS Energy Balance (2)'!$B$1</f>
        <v>0</v>
      </c>
      <c r="AT40" s="451">
        <f>'2019 KESIS Energy Balance'!AT40*'2019 KESIS Energy Balance (2)'!$B$1</f>
        <v>0</v>
      </c>
      <c r="AU40" s="451">
        <f>'2019 KESIS Energy Balance'!AU40*'2019 KESIS Energy Balance (2)'!$B$1</f>
        <v>0</v>
      </c>
      <c r="AV40" s="451">
        <f>'2019 KESIS Energy Balance'!AV40*'2019 KESIS Energy Balance (2)'!$B$1</f>
        <v>0</v>
      </c>
      <c r="AW40" s="451">
        <f>'2019 KESIS Energy Balance'!AW40*'2019 KESIS Energy Balance (2)'!$B$1</f>
        <v>0</v>
      </c>
      <c r="AX40" s="451">
        <f>'2019 KESIS Energy Balance'!AX40*'2019 KESIS Energy Balance (2)'!$B$1</f>
        <v>0</v>
      </c>
      <c r="AY40" s="451">
        <f>'2019 KESIS Energy Balance'!AY40*'2019 KESIS Energy Balance (2)'!$B$1</f>
        <v>0</v>
      </c>
      <c r="AZ40" s="451">
        <f>'2019 KESIS Energy Balance'!AZ40*'2019 KESIS Energy Balance (2)'!$B$1</f>
        <v>0</v>
      </c>
      <c r="BA40" s="451">
        <f>'2019 KESIS Energy Balance'!BA40*'2019 KESIS Energy Balance (2)'!$B$1</f>
        <v>0</v>
      </c>
      <c r="BB40" s="451">
        <f>'2019 KESIS Energy Balance'!BB40*'2019 KESIS Energy Balance (2)'!$B$1</f>
        <v>0</v>
      </c>
      <c r="BC40" s="451">
        <f>'2019 KESIS Energy Balance'!BC40*'2019 KESIS Energy Balance (2)'!$B$1</f>
        <v>0</v>
      </c>
      <c r="BD40" s="451">
        <f>'2019 KESIS Energy Balance'!BD40*'2019 KESIS Energy Balance (2)'!$B$1</f>
        <v>0</v>
      </c>
      <c r="BE40" s="451">
        <f>'2019 KESIS Energy Balance'!BE40*'2019 KESIS Energy Balance (2)'!$B$1</f>
        <v>0</v>
      </c>
      <c r="BF40" s="451">
        <f>'2019 KESIS Energy Balance'!BF40*'2019 KESIS Energy Balance (2)'!$B$1</f>
        <v>0</v>
      </c>
      <c r="BG40" s="451">
        <f>'2019 KESIS Energy Balance'!BG40*'2019 KESIS Energy Balance (2)'!$B$1</f>
        <v>0</v>
      </c>
      <c r="BH40" s="451">
        <f>'2019 KESIS Energy Balance'!BH40*'2019 KESIS Energy Balance (2)'!$B$1</f>
        <v>0</v>
      </c>
      <c r="BI40" s="451">
        <f>'2019 KESIS Energy Balance'!BI40*'2019 KESIS Energy Balance (2)'!$B$1</f>
        <v>0</v>
      </c>
      <c r="BJ40" s="451">
        <f>'2019 KESIS Energy Balance'!BJ40*'2019 KESIS Energy Balance (2)'!$B$1</f>
        <v>-56826481920000.008</v>
      </c>
      <c r="BK40" s="451">
        <f>'2019 KESIS Energy Balance'!BK40*'2019 KESIS Energy Balance (2)'!$B$1</f>
        <v>-42718813440000</v>
      </c>
      <c r="BL40" s="271"/>
      <c r="BM40" s="271"/>
    </row>
    <row r="41" spans="2:65" s="272" customFormat="1">
      <c r="B41" s="449" t="s">
        <v>313</v>
      </c>
      <c r="C41" s="450" t="s">
        <v>314</v>
      </c>
      <c r="D41" s="451">
        <f>'2019 KESIS Energy Balance'!D41*'2019 KESIS Energy Balance (2)'!$B$1</f>
        <v>0</v>
      </c>
      <c r="E41" s="451">
        <f>'2019 KESIS Energy Balance'!E41*'2019 KESIS Energy Balance (2)'!$B$1</f>
        <v>0</v>
      </c>
      <c r="F41" s="451">
        <f>'2019 KESIS Energy Balance'!F41*'2019 KESIS Energy Balance (2)'!$B$1</f>
        <v>0</v>
      </c>
      <c r="G41" s="451">
        <f>'2019 KESIS Energy Balance'!G41*'2019 KESIS Energy Balance (2)'!$B$1</f>
        <v>0</v>
      </c>
      <c r="H41" s="451">
        <f>'2019 KESIS Energy Balance'!H41*'2019 KESIS Energy Balance (2)'!$B$1</f>
        <v>0</v>
      </c>
      <c r="I41" s="451">
        <f>'2019 KESIS Energy Balance'!I41*'2019 KESIS Energy Balance (2)'!$B$1</f>
        <v>0</v>
      </c>
      <c r="J41" s="451">
        <f>'2019 KESIS Energy Balance'!J41*'2019 KESIS Energy Balance (2)'!$B$1</f>
        <v>0</v>
      </c>
      <c r="K41" s="451">
        <f>'2019 KESIS Energy Balance'!K41*'2019 KESIS Energy Balance (2)'!$B$1</f>
        <v>0</v>
      </c>
      <c r="L41" s="451">
        <f>'2019 KESIS Energy Balance'!L41*'2019 KESIS Energy Balance (2)'!$B$1</f>
        <v>0</v>
      </c>
      <c r="M41" s="451">
        <f>'2019 KESIS Energy Balance'!M41*'2019 KESIS Energy Balance (2)'!$B$1</f>
        <v>0</v>
      </c>
      <c r="N41" s="451">
        <f>'2019 KESIS Energy Balance'!N41*'2019 KESIS Energy Balance (2)'!$B$1</f>
        <v>-23862758400000</v>
      </c>
      <c r="O41" s="451">
        <f>'2019 KESIS Energy Balance'!O41*'2019 KESIS Energy Balance (2)'!$B$1</f>
        <v>-47740039680000</v>
      </c>
      <c r="P41" s="451">
        <f>'2019 KESIS Energy Balance'!P41*'2019 KESIS Energy Balance (2)'!$B$1</f>
        <v>0</v>
      </c>
      <c r="Q41" s="451">
        <f>'2019 KESIS Energy Balance'!Q41*'2019 KESIS Energy Balance (2)'!$B$1</f>
        <v>0</v>
      </c>
      <c r="R41" s="451">
        <f>'2019 KESIS Energy Balance'!R41*'2019 KESIS Energy Balance (2)'!$B$1</f>
        <v>0</v>
      </c>
      <c r="S41" s="451">
        <f>'2019 KESIS Energy Balance'!S41*'2019 KESIS Energy Balance (2)'!$B$1</f>
        <v>0</v>
      </c>
      <c r="T41" s="451">
        <f>'2019 KESIS Energy Balance'!T41*'2019 KESIS Energy Balance (2)'!$B$1</f>
        <v>0</v>
      </c>
      <c r="U41" s="451">
        <f>'2019 KESIS Energy Balance'!U41*'2019 KESIS Energy Balance (2)'!$B$1</f>
        <v>0</v>
      </c>
      <c r="V41" s="451">
        <f>'2019 KESIS Energy Balance'!V41*'2019 KESIS Energy Balance (2)'!$B$1</f>
        <v>0</v>
      </c>
      <c r="W41" s="451">
        <f>'2019 KESIS Energy Balance'!W41*'2019 KESIS Energy Balance (2)'!$B$1</f>
        <v>0</v>
      </c>
      <c r="X41" s="451">
        <f>'2019 KESIS Energy Balance'!X41*'2019 KESIS Energy Balance (2)'!$B$1</f>
        <v>0</v>
      </c>
      <c r="Y41" s="451">
        <f>'2019 KESIS Energy Balance'!Y41*'2019 KESIS Energy Balance (2)'!$B$1</f>
        <v>0</v>
      </c>
      <c r="Z41" s="451">
        <f>'2019 KESIS Energy Balance'!Z41*'2019 KESIS Energy Balance (2)'!$B$1</f>
        <v>0</v>
      </c>
      <c r="AA41" s="451">
        <f>'2019 KESIS Energy Balance'!AA41*'2019 KESIS Energy Balance (2)'!$B$1</f>
        <v>0</v>
      </c>
      <c r="AB41" s="451">
        <f>'2019 KESIS Energy Balance'!AB41*'2019 KESIS Energy Balance (2)'!$B$1</f>
        <v>0</v>
      </c>
      <c r="AC41" s="451">
        <f>'2019 KESIS Energy Balance'!AC41*'2019 KESIS Energy Balance (2)'!$B$1</f>
        <v>0</v>
      </c>
      <c r="AD41" s="451">
        <f>'2019 KESIS Energy Balance'!AD41*'2019 KESIS Energy Balance (2)'!$B$1</f>
        <v>0</v>
      </c>
      <c r="AE41" s="451">
        <f>'2019 KESIS Energy Balance'!AE41*'2019 KESIS Energy Balance (2)'!$B$1</f>
        <v>0</v>
      </c>
      <c r="AF41" s="451">
        <f>'2019 KESIS Energy Balance'!AF41*'2019 KESIS Energy Balance (2)'!$B$1</f>
        <v>0</v>
      </c>
      <c r="AG41" s="451">
        <f>'2019 KESIS Energy Balance'!AG41*'2019 KESIS Energy Balance (2)'!$B$1</f>
        <v>0</v>
      </c>
      <c r="AH41" s="451">
        <f>'2019 KESIS Energy Balance'!AH41*'2019 KESIS Energy Balance (2)'!$B$1</f>
        <v>0</v>
      </c>
      <c r="AI41" s="451">
        <f>'2019 KESIS Energy Balance'!AI41*'2019 KESIS Energy Balance (2)'!$B$1</f>
        <v>0</v>
      </c>
      <c r="AJ41" s="451">
        <f>'2019 KESIS Energy Balance'!AJ41*'2019 KESIS Energy Balance (2)'!$B$1</f>
        <v>0</v>
      </c>
      <c r="AK41" s="451">
        <f>'2019 KESIS Energy Balance'!AK41*'2019 KESIS Energy Balance (2)'!$B$1</f>
        <v>0</v>
      </c>
      <c r="AL41" s="451">
        <f>'2019 KESIS Energy Balance'!AL41*'2019 KESIS Energy Balance (2)'!$B$1</f>
        <v>0</v>
      </c>
      <c r="AM41" s="451">
        <f>'2019 KESIS Energy Balance'!AM41*'2019 KESIS Energy Balance (2)'!$B$1</f>
        <v>0</v>
      </c>
      <c r="AN41" s="451">
        <f>'2019 KESIS Energy Balance'!AN41*'2019 KESIS Energy Balance (2)'!$B$1</f>
        <v>0</v>
      </c>
      <c r="AO41" s="451">
        <f>'2019 KESIS Energy Balance'!AO41*'2019 KESIS Energy Balance (2)'!$B$1</f>
        <v>0</v>
      </c>
      <c r="AP41" s="451">
        <f>'2019 KESIS Energy Balance'!AP41*'2019 KESIS Energy Balance (2)'!$B$1</f>
        <v>0</v>
      </c>
      <c r="AQ41" s="451">
        <f>'2019 KESIS Energy Balance'!AQ41*'2019 KESIS Energy Balance (2)'!$B$1</f>
        <v>0</v>
      </c>
      <c r="AR41" s="451">
        <f>'2019 KESIS Energy Balance'!AR41*'2019 KESIS Energy Balance (2)'!$B$1</f>
        <v>0</v>
      </c>
      <c r="AS41" s="451">
        <f>'2019 KESIS Energy Balance'!AS41*'2019 KESIS Energy Balance (2)'!$B$1</f>
        <v>0</v>
      </c>
      <c r="AT41" s="451">
        <f>'2019 KESIS Energy Balance'!AT41*'2019 KESIS Energy Balance (2)'!$B$1</f>
        <v>0</v>
      </c>
      <c r="AU41" s="451">
        <f>'2019 KESIS Energy Balance'!AU41*'2019 KESIS Energy Balance (2)'!$B$1</f>
        <v>0</v>
      </c>
      <c r="AV41" s="451">
        <f>'2019 KESIS Energy Balance'!AV41*'2019 KESIS Energy Balance (2)'!$B$1</f>
        <v>0</v>
      </c>
      <c r="AW41" s="451">
        <f>'2019 KESIS Energy Balance'!AW41*'2019 KESIS Energy Balance (2)'!$B$1</f>
        <v>0</v>
      </c>
      <c r="AX41" s="451">
        <f>'2019 KESIS Energy Balance'!AX41*'2019 KESIS Energy Balance (2)'!$B$1</f>
        <v>0</v>
      </c>
      <c r="AY41" s="451">
        <f>'2019 KESIS Energy Balance'!AY41*'2019 KESIS Energy Balance (2)'!$B$1</f>
        <v>0</v>
      </c>
      <c r="AZ41" s="451">
        <f>'2019 KESIS Energy Balance'!AZ41*'2019 KESIS Energy Balance (2)'!$B$1</f>
        <v>0</v>
      </c>
      <c r="BA41" s="451">
        <f>'2019 KESIS Energy Balance'!BA41*'2019 KESIS Energy Balance (2)'!$B$1</f>
        <v>0</v>
      </c>
      <c r="BB41" s="451">
        <f>'2019 KESIS Energy Balance'!BB41*'2019 KESIS Energy Balance (2)'!$B$1</f>
        <v>0</v>
      </c>
      <c r="BC41" s="451">
        <f>'2019 KESIS Energy Balance'!BC41*'2019 KESIS Energy Balance (2)'!$B$1</f>
        <v>0</v>
      </c>
      <c r="BD41" s="451">
        <f>'2019 KESIS Energy Balance'!BD41*'2019 KESIS Energy Balance (2)'!$B$1</f>
        <v>0</v>
      </c>
      <c r="BE41" s="451">
        <f>'2019 KESIS Energy Balance'!BE41*'2019 KESIS Energy Balance (2)'!$B$1</f>
        <v>0</v>
      </c>
      <c r="BF41" s="451">
        <f>'2019 KESIS Energy Balance'!BF41*'2019 KESIS Energy Balance (2)'!$B$1</f>
        <v>0</v>
      </c>
      <c r="BG41" s="451">
        <f>'2019 KESIS Energy Balance'!BG41*'2019 KESIS Energy Balance (2)'!$B$1</f>
        <v>0</v>
      </c>
      <c r="BH41" s="451">
        <f>'2019 KESIS Energy Balance'!BH41*'2019 KESIS Energy Balance (2)'!$B$1</f>
        <v>0</v>
      </c>
      <c r="BI41" s="451">
        <f>'2019 KESIS Energy Balance'!BI41*'2019 KESIS Energy Balance (2)'!$B$1</f>
        <v>0</v>
      </c>
      <c r="BJ41" s="451">
        <f>'2019 KESIS Energy Balance'!BJ41*'2019 KESIS Energy Balance (2)'!$B$1</f>
        <v>-71602798080000</v>
      </c>
      <c r="BK41" s="451">
        <f>'2019 KESIS Energy Balance'!BK41*'2019 KESIS Energy Balance (2)'!$B$1</f>
        <v>-47740039680000</v>
      </c>
      <c r="BL41" s="271"/>
      <c r="BM41" s="271"/>
    </row>
    <row r="42" spans="2:65">
      <c r="B42" s="114" t="s">
        <v>315</v>
      </c>
      <c r="C42" s="115" t="s">
        <v>316</v>
      </c>
      <c r="D42" s="428">
        <f>'2019 KESIS Energy Balance'!D42*'2019 KESIS Energy Balance (2)'!$B$1</f>
        <v>0</v>
      </c>
      <c r="E42" s="428">
        <f>'2019 KESIS Energy Balance'!E42*'2019 KESIS Energy Balance (2)'!$B$1</f>
        <v>0</v>
      </c>
      <c r="F42" s="428">
        <f>'2019 KESIS Energy Balance'!F42*'2019 KESIS Energy Balance (2)'!$B$1</f>
        <v>0</v>
      </c>
      <c r="G42" s="428">
        <f>'2019 KESIS Energy Balance'!G42*'2019 KESIS Energy Balance (2)'!$B$1</f>
        <v>0</v>
      </c>
      <c r="H42" s="428">
        <f>'2019 KESIS Energy Balance'!H42*'2019 KESIS Energy Balance (2)'!$B$1</f>
        <v>0</v>
      </c>
      <c r="I42" s="428">
        <f>'2019 KESIS Energy Balance'!I42*'2019 KESIS Energy Balance (2)'!$B$1</f>
        <v>0</v>
      </c>
      <c r="J42" s="428">
        <f>'2019 KESIS Energy Balance'!J42*'2019 KESIS Energy Balance (2)'!$B$1</f>
        <v>0</v>
      </c>
      <c r="K42" s="428">
        <f>'2019 KESIS Energy Balance'!K42*'2019 KESIS Energy Balance (2)'!$B$1</f>
        <v>0</v>
      </c>
      <c r="L42" s="428">
        <f>'2019 KESIS Energy Balance'!L42*'2019 KESIS Energy Balance (2)'!$B$1</f>
        <v>0</v>
      </c>
      <c r="M42" s="428">
        <f>'2019 KESIS Energy Balance'!M42*'2019 KESIS Energy Balance (2)'!$B$1</f>
        <v>0</v>
      </c>
      <c r="N42" s="428">
        <f>'2019 KESIS Energy Balance'!N42*'2019 KESIS Energy Balance (2)'!$B$1</f>
        <v>0</v>
      </c>
      <c r="O42" s="428">
        <f>'2019 KESIS Energy Balance'!O42*'2019 KESIS Energy Balance (2)'!$B$1</f>
        <v>0</v>
      </c>
      <c r="P42" s="428">
        <f>'2019 KESIS Energy Balance'!P42*'2019 KESIS Energy Balance (2)'!$B$1</f>
        <v>0</v>
      </c>
      <c r="Q42" s="428">
        <f>'2019 KESIS Energy Balance'!Q42*'2019 KESIS Energy Balance (2)'!$B$1</f>
        <v>0</v>
      </c>
      <c r="R42" s="428">
        <f>'2019 KESIS Energy Balance'!R42*'2019 KESIS Energy Balance (2)'!$B$1</f>
        <v>0</v>
      </c>
      <c r="S42" s="428">
        <f>'2019 KESIS Energy Balance'!S42*'2019 KESIS Energy Balance (2)'!$B$1</f>
        <v>0</v>
      </c>
      <c r="T42" s="428">
        <f>'2019 KESIS Energy Balance'!T42*'2019 KESIS Energy Balance (2)'!$B$1</f>
        <v>0</v>
      </c>
      <c r="U42" s="428">
        <f>'2019 KESIS Energy Balance'!U42*'2019 KESIS Energy Balance (2)'!$B$1</f>
        <v>0</v>
      </c>
      <c r="V42" s="428">
        <f>'2019 KESIS Energy Balance'!V42*'2019 KESIS Energy Balance (2)'!$B$1</f>
        <v>0</v>
      </c>
      <c r="W42" s="428">
        <f>'2019 KESIS Energy Balance'!W42*'2019 KESIS Energy Balance (2)'!$B$1</f>
        <v>0</v>
      </c>
      <c r="X42" s="428">
        <f>'2019 KESIS Energy Balance'!X42*'2019 KESIS Energy Balance (2)'!$B$1</f>
        <v>0</v>
      </c>
      <c r="Y42" s="428">
        <f>'2019 KESIS Energy Balance'!Y42*'2019 KESIS Energy Balance (2)'!$B$1</f>
        <v>0</v>
      </c>
      <c r="Z42" s="428">
        <f>'2019 KESIS Energy Balance'!Z42*'2019 KESIS Energy Balance (2)'!$B$1</f>
        <v>0</v>
      </c>
      <c r="AA42" s="428">
        <f>'2019 KESIS Energy Balance'!AA42*'2019 KESIS Energy Balance (2)'!$B$1</f>
        <v>0</v>
      </c>
      <c r="AB42" s="428">
        <f>'2019 KESIS Energy Balance'!AB42*'2019 KESIS Energy Balance (2)'!$B$1</f>
        <v>0</v>
      </c>
      <c r="AC42" s="428">
        <f>'2019 KESIS Energy Balance'!AC42*'2019 KESIS Energy Balance (2)'!$B$1</f>
        <v>0</v>
      </c>
      <c r="AD42" s="428">
        <f>'2019 KESIS Energy Balance'!AD42*'2019 KESIS Energy Balance (2)'!$B$1</f>
        <v>0</v>
      </c>
      <c r="AE42" s="428">
        <f>'2019 KESIS Energy Balance'!AE42*'2019 KESIS Energy Balance (2)'!$B$1</f>
        <v>0</v>
      </c>
      <c r="AF42" s="428">
        <f>'2019 KESIS Energy Balance'!AF42*'2019 KESIS Energy Balance (2)'!$B$1</f>
        <v>0</v>
      </c>
      <c r="AG42" s="428">
        <f>'2019 KESIS Energy Balance'!AG42*'2019 KESIS Energy Balance (2)'!$B$1</f>
        <v>0</v>
      </c>
      <c r="AH42" s="428">
        <f>'2019 KESIS Energy Balance'!AH42*'2019 KESIS Energy Balance (2)'!$B$1</f>
        <v>0</v>
      </c>
      <c r="AI42" s="428">
        <f>'2019 KESIS Energy Balance'!AI42*'2019 KESIS Energy Balance (2)'!$B$1</f>
        <v>0</v>
      </c>
      <c r="AJ42" s="428">
        <f>'2019 KESIS Energy Balance'!AJ42*'2019 KESIS Energy Balance (2)'!$B$1</f>
        <v>0</v>
      </c>
      <c r="AK42" s="428">
        <f>'2019 KESIS Energy Balance'!AK42*'2019 KESIS Energy Balance (2)'!$B$1</f>
        <v>0</v>
      </c>
      <c r="AL42" s="428">
        <f>'2019 KESIS Energy Balance'!AL42*'2019 KESIS Energy Balance (2)'!$B$1</f>
        <v>0</v>
      </c>
      <c r="AM42" s="428">
        <f>'2019 KESIS Energy Balance'!AM42*'2019 KESIS Energy Balance (2)'!$B$1</f>
        <v>0</v>
      </c>
      <c r="AN42" s="428">
        <f>'2019 KESIS Energy Balance'!AN42*'2019 KESIS Energy Balance (2)'!$B$1</f>
        <v>0</v>
      </c>
      <c r="AO42" s="428">
        <f>'2019 KESIS Energy Balance'!AO42*'2019 KESIS Energy Balance (2)'!$B$1</f>
        <v>0</v>
      </c>
      <c r="AP42" s="428">
        <f>'2019 KESIS Energy Balance'!AP42*'2019 KESIS Energy Balance (2)'!$B$1</f>
        <v>0</v>
      </c>
      <c r="AQ42" s="428">
        <f>'2019 KESIS Energy Balance'!AQ42*'2019 KESIS Energy Balance (2)'!$B$1</f>
        <v>0</v>
      </c>
      <c r="AR42" s="428">
        <f>'2019 KESIS Energy Balance'!AR42*'2019 KESIS Energy Balance (2)'!$B$1</f>
        <v>0</v>
      </c>
      <c r="AS42" s="428">
        <f>'2019 KESIS Energy Balance'!AS42*'2019 KESIS Energy Balance (2)'!$B$1</f>
        <v>0</v>
      </c>
      <c r="AT42" s="428">
        <f>'2019 KESIS Energy Balance'!AT42*'2019 KESIS Energy Balance (2)'!$B$1</f>
        <v>0</v>
      </c>
      <c r="AU42" s="428">
        <f>'2019 KESIS Energy Balance'!AU42*'2019 KESIS Energy Balance (2)'!$B$1</f>
        <v>0</v>
      </c>
      <c r="AV42" s="428">
        <f>'2019 KESIS Energy Balance'!AV42*'2019 KESIS Energy Balance (2)'!$B$1</f>
        <v>0</v>
      </c>
      <c r="AW42" s="428">
        <f>'2019 KESIS Energy Balance'!AW42*'2019 KESIS Energy Balance (2)'!$B$1</f>
        <v>0</v>
      </c>
      <c r="AX42" s="428">
        <f>'2019 KESIS Energy Balance'!AX42*'2019 KESIS Energy Balance (2)'!$B$1</f>
        <v>0</v>
      </c>
      <c r="AY42" s="428">
        <f>'2019 KESIS Energy Balance'!AY42*'2019 KESIS Energy Balance (2)'!$B$1</f>
        <v>0</v>
      </c>
      <c r="AZ42" s="428">
        <f>'2019 KESIS Energy Balance'!AZ42*'2019 KESIS Energy Balance (2)'!$B$1</f>
        <v>0</v>
      </c>
      <c r="BA42" s="428">
        <f>'2019 KESIS Energy Balance'!BA42*'2019 KESIS Energy Balance (2)'!$B$1</f>
        <v>0</v>
      </c>
      <c r="BB42" s="428">
        <f>'2019 KESIS Energy Balance'!BB42*'2019 KESIS Energy Balance (2)'!$B$1</f>
        <v>0</v>
      </c>
      <c r="BC42" s="428">
        <f>'2019 KESIS Energy Balance'!BC42*'2019 KESIS Energy Balance (2)'!$B$1</f>
        <v>0</v>
      </c>
      <c r="BD42" s="428">
        <f>'2019 KESIS Energy Balance'!BD42*'2019 KESIS Energy Balance (2)'!$B$1</f>
        <v>0</v>
      </c>
      <c r="BE42" s="428">
        <f>'2019 KESIS Energy Balance'!BE42*'2019 KESIS Energy Balance (2)'!$B$1</f>
        <v>0</v>
      </c>
      <c r="BF42" s="428">
        <f>'2019 KESIS Energy Balance'!BF42*'2019 KESIS Energy Balance (2)'!$B$1</f>
        <v>0</v>
      </c>
      <c r="BG42" s="428">
        <f>'2019 KESIS Energy Balance'!BG42*'2019 KESIS Energy Balance (2)'!$B$1</f>
        <v>0</v>
      </c>
      <c r="BH42" s="428">
        <f>'2019 KESIS Energy Balance'!BH42*'2019 KESIS Energy Balance (2)'!$B$1</f>
        <v>0</v>
      </c>
      <c r="BI42" s="428">
        <f>'2019 KESIS Energy Balance'!BI42*'2019 KESIS Energy Balance (2)'!$B$1</f>
        <v>0</v>
      </c>
      <c r="BJ42" s="428">
        <f>'2019 KESIS Energy Balance'!BJ42*'2019 KESIS Energy Balance (2)'!$B$1</f>
        <v>0</v>
      </c>
      <c r="BK42" s="428">
        <f>'2019 KESIS Energy Balance'!BK42*'2019 KESIS Energy Balance (2)'!$B$1</f>
        <v>0</v>
      </c>
      <c r="BL42" s="104"/>
      <c r="BM42" s="104"/>
    </row>
    <row r="43" spans="2:65" s="247" customFormat="1">
      <c r="B43" s="243" t="s">
        <v>317</v>
      </c>
      <c r="C43" s="248" t="s">
        <v>318</v>
      </c>
      <c r="D43" s="428">
        <f>'2019 KESIS Energy Balance'!D43*'2019 KESIS Energy Balance (2)'!$B$1</f>
        <v>0</v>
      </c>
      <c r="E43" s="428">
        <f>'2019 KESIS Energy Balance'!E43*'2019 KESIS Energy Balance (2)'!$B$1</f>
        <v>0</v>
      </c>
      <c r="F43" s="428">
        <f>'2019 KESIS Energy Balance'!F43*'2019 KESIS Energy Balance (2)'!$B$1</f>
        <v>0</v>
      </c>
      <c r="G43" s="428">
        <f>'2019 KESIS Energy Balance'!G43*'2019 KESIS Energy Balance (2)'!$B$1</f>
        <v>0</v>
      </c>
      <c r="H43" s="428">
        <f>'2019 KESIS Energy Balance'!H43*'2019 KESIS Energy Balance (2)'!$B$1</f>
        <v>0</v>
      </c>
      <c r="I43" s="428">
        <f>'2019 KESIS Energy Balance'!I43*'2019 KESIS Energy Balance (2)'!$B$1</f>
        <v>0</v>
      </c>
      <c r="J43" s="428">
        <f>'2019 KESIS Energy Balance'!J43*'2019 KESIS Energy Balance (2)'!$B$1</f>
        <v>0</v>
      </c>
      <c r="K43" s="428">
        <f>'2019 KESIS Energy Balance'!K43*'2019 KESIS Energy Balance (2)'!$B$1</f>
        <v>0</v>
      </c>
      <c r="L43" s="428">
        <f>'2019 KESIS Energy Balance'!L43*'2019 KESIS Energy Balance (2)'!$B$1</f>
        <v>0</v>
      </c>
      <c r="M43" s="428">
        <f>'2019 KESIS Energy Balance'!M43*'2019 KESIS Energy Balance (2)'!$B$1</f>
        <v>0</v>
      </c>
      <c r="N43" s="428">
        <f>'2019 KESIS Energy Balance'!N43*'2019 KESIS Energy Balance (2)'!$B$1</f>
        <v>0</v>
      </c>
      <c r="O43" s="428">
        <f>'2019 KESIS Energy Balance'!O43*'2019 KESIS Energy Balance (2)'!$B$1</f>
        <v>0</v>
      </c>
      <c r="P43" s="428">
        <f>'2019 KESIS Energy Balance'!P43*'2019 KESIS Energy Balance (2)'!$B$1</f>
        <v>0</v>
      </c>
      <c r="Q43" s="428">
        <f>'2019 KESIS Energy Balance'!Q43*'2019 KESIS Energy Balance (2)'!$B$1</f>
        <v>-57489772800000</v>
      </c>
      <c r="R43" s="428">
        <f>'2019 KESIS Energy Balance'!R43*'2019 KESIS Energy Balance (2)'!$B$1</f>
        <v>-33782083840000.004</v>
      </c>
      <c r="S43" s="428">
        <f>'2019 KESIS Energy Balance'!S43*'2019 KESIS Energy Balance (2)'!$B$1</f>
        <v>0</v>
      </c>
      <c r="T43" s="428">
        <f>'2019 KESIS Energy Balance'!T43*'2019 KESIS Energy Balance (2)'!$B$1</f>
        <v>0</v>
      </c>
      <c r="U43" s="428">
        <f>'2019 KESIS Energy Balance'!U43*'2019 KESIS Energy Balance (2)'!$B$1</f>
        <v>0</v>
      </c>
      <c r="V43" s="428">
        <f>'2019 KESIS Energy Balance'!V43*'2019 KESIS Energy Balance (2)'!$B$1</f>
        <v>0</v>
      </c>
      <c r="W43" s="428">
        <f>'2019 KESIS Energy Balance'!W43*'2019 KESIS Energy Balance (2)'!$B$1</f>
        <v>-287371567360000</v>
      </c>
      <c r="X43" s="428">
        <f>'2019 KESIS Energy Balance'!X43*'2019 KESIS Energy Balance (2)'!$B$1</f>
        <v>-5255735040000</v>
      </c>
      <c r="Y43" s="428">
        <f>'2019 KESIS Energy Balance'!Y43*'2019 KESIS Energy Balance (2)'!$B$1</f>
        <v>-5039360000</v>
      </c>
      <c r="Z43" s="428">
        <f>'2019 KESIS Energy Balance'!Z43*'2019 KESIS Energy Balance (2)'!$B$1</f>
        <v>-10912000000</v>
      </c>
      <c r="AA43" s="428">
        <f>'2019 KESIS Energy Balance'!AA43*'2019 KESIS Energy Balance (2)'!$B$1</f>
        <v>0</v>
      </c>
      <c r="AB43" s="428">
        <f>'2019 KESIS Energy Balance'!AB43*'2019 KESIS Energy Balance (2)'!$B$1</f>
        <v>0</v>
      </c>
      <c r="AC43" s="428">
        <f>'2019 KESIS Energy Balance'!AC43*'2019 KESIS Energy Balance (2)'!$B$1</f>
        <v>0</v>
      </c>
      <c r="AD43" s="428">
        <f>'2019 KESIS Energy Balance'!AD43*'2019 KESIS Energy Balance (2)'!$B$1</f>
        <v>-88010240000</v>
      </c>
      <c r="AE43" s="428">
        <f>'2019 KESIS Energy Balance'!AE43*'2019 KESIS Energy Balance (2)'!$B$1</f>
        <v>-550560000000</v>
      </c>
      <c r="AF43" s="428">
        <f>'2019 KESIS Energy Balance'!AF43*'2019 KESIS Energy Balance (2)'!$B$1</f>
        <v>-25672960000</v>
      </c>
      <c r="AG43" s="428">
        <f>'2019 KESIS Energy Balance'!AG43*'2019 KESIS Energy Balance (2)'!$B$1</f>
        <v>-5237760000</v>
      </c>
      <c r="AH43" s="428">
        <f>'2019 KESIS Energy Balance'!AH43*'2019 KESIS Energy Balance (2)'!$B$1</f>
        <v>-9132272640000</v>
      </c>
      <c r="AI43" s="428">
        <f>'2019 KESIS Energy Balance'!AI43*'2019 KESIS Energy Balance (2)'!$B$1</f>
        <v>0</v>
      </c>
      <c r="AJ43" s="428">
        <f>'2019 KESIS Energy Balance'!AJ43*'2019 KESIS Energy Balance (2)'!$B$1</f>
        <v>0</v>
      </c>
      <c r="AK43" s="428">
        <f>'2019 KESIS Energy Balance'!AK43*'2019 KESIS Energy Balance (2)'!$B$1</f>
        <v>0</v>
      </c>
      <c r="AL43" s="428">
        <f>'2019 KESIS Energy Balance'!AL43*'2019 KESIS Energy Balance (2)'!$B$1</f>
        <v>0</v>
      </c>
      <c r="AM43" s="428">
        <f>'2019 KESIS Energy Balance'!AM43*'2019 KESIS Energy Balance (2)'!$B$1</f>
        <v>0</v>
      </c>
      <c r="AN43" s="428">
        <f>'2019 KESIS Energy Balance'!AN43*'2019 KESIS Energy Balance (2)'!$B$1</f>
        <v>0</v>
      </c>
      <c r="AO43" s="428">
        <f>'2019 KESIS Energy Balance'!AO43*'2019 KESIS Energy Balance (2)'!$B$1</f>
        <v>0</v>
      </c>
      <c r="AP43" s="428">
        <f>'2019 KESIS Energy Balance'!AP43*'2019 KESIS Energy Balance (2)'!$B$1</f>
        <v>0</v>
      </c>
      <c r="AQ43" s="428">
        <f>'2019 KESIS Energy Balance'!AQ43*'2019 KESIS Energy Balance (2)'!$B$1</f>
        <v>0</v>
      </c>
      <c r="AR43" s="428">
        <f>'2019 KESIS Energy Balance'!AR43*'2019 KESIS Energy Balance (2)'!$B$1</f>
        <v>0</v>
      </c>
      <c r="AS43" s="428">
        <f>'2019 KESIS Energy Balance'!AS43*'2019 KESIS Energy Balance (2)'!$B$1</f>
        <v>0</v>
      </c>
      <c r="AT43" s="428">
        <f>'2019 KESIS Energy Balance'!AT43*'2019 KESIS Energy Balance (2)'!$B$1</f>
        <v>0</v>
      </c>
      <c r="AU43" s="428">
        <f>'2019 KESIS Energy Balance'!AU43*'2019 KESIS Energy Balance (2)'!$B$1</f>
        <v>0</v>
      </c>
      <c r="AV43" s="428">
        <f>'2019 KESIS Energy Balance'!AV43*'2019 KESIS Energy Balance (2)'!$B$1</f>
        <v>0</v>
      </c>
      <c r="AW43" s="428">
        <f>'2019 KESIS Energy Balance'!AW43*'2019 KESIS Energy Balance (2)'!$B$1</f>
        <v>0</v>
      </c>
      <c r="AX43" s="428">
        <f>'2019 KESIS Energy Balance'!AX43*'2019 KESIS Energy Balance (2)'!$B$1</f>
        <v>0</v>
      </c>
      <c r="AY43" s="428">
        <f>'2019 KESIS Energy Balance'!AY43*'2019 KESIS Energy Balance (2)'!$B$1</f>
        <v>0</v>
      </c>
      <c r="AZ43" s="428">
        <f>'2019 KESIS Energy Balance'!AZ43*'2019 KESIS Energy Balance (2)'!$B$1</f>
        <v>0</v>
      </c>
      <c r="BA43" s="428">
        <f>'2019 KESIS Energy Balance'!BA43*'2019 KESIS Energy Balance (2)'!$B$1</f>
        <v>0</v>
      </c>
      <c r="BB43" s="428">
        <f>'2019 KESIS Energy Balance'!BB43*'2019 KESIS Energy Balance (2)'!$B$1</f>
        <v>0</v>
      </c>
      <c r="BC43" s="428">
        <f>'2019 KESIS Energy Balance'!BC43*'2019 KESIS Energy Balance (2)'!$B$1</f>
        <v>0</v>
      </c>
      <c r="BD43" s="428">
        <f>'2019 KESIS Energy Balance'!BD43*'2019 KESIS Energy Balance (2)'!$B$1</f>
        <v>0</v>
      </c>
      <c r="BE43" s="428">
        <f>'2019 KESIS Energy Balance'!BE43*'2019 KESIS Energy Balance (2)'!$B$1</f>
        <v>0</v>
      </c>
      <c r="BF43" s="428">
        <f>'2019 KESIS Energy Balance'!BF43*'2019 KESIS Energy Balance (2)'!$B$1</f>
        <v>0</v>
      </c>
      <c r="BG43" s="428">
        <f>'2019 KESIS Energy Balance'!BG43*'2019 KESIS Energy Balance (2)'!$B$1</f>
        <v>0</v>
      </c>
      <c r="BH43" s="428">
        <f>'2019 KESIS Energy Balance'!BH43*'2019 KESIS Energy Balance (2)'!$B$1</f>
        <v>-49403385600000</v>
      </c>
      <c r="BI43" s="428">
        <f>'2019 KESIS Energy Balance'!BI43*'2019 KESIS Energy Balance (2)'!$B$1</f>
        <v>-7265090560000.001</v>
      </c>
      <c r="BJ43" s="428">
        <f>'2019 KESIS Energy Balance'!BJ43*'2019 KESIS Energy Balance (2)'!$B$1</f>
        <v>-450385340160000</v>
      </c>
      <c r="BK43" s="428">
        <f>'2019 KESIS Energy Balance'!BK43*'2019 KESIS Energy Balance (2)'!$B$1</f>
        <v>-287371567360000</v>
      </c>
      <c r="BL43" s="246"/>
      <c r="BM43" s="246"/>
    </row>
    <row r="44" spans="2:65" s="209" customFormat="1">
      <c r="B44" s="205" t="s">
        <v>319</v>
      </c>
      <c r="C44" s="206" t="s">
        <v>320</v>
      </c>
      <c r="D44" s="428">
        <f>'2019 KESIS Energy Balance'!D44*'2019 KESIS Energy Balance (2)'!$B$1</f>
        <v>0</v>
      </c>
      <c r="E44" s="428">
        <f>'2019 KESIS Energy Balance'!E44*'2019 KESIS Energy Balance (2)'!$B$1</f>
        <v>0</v>
      </c>
      <c r="F44" s="428">
        <f>'2019 KESIS Energy Balance'!F44*'2019 KESIS Energy Balance (2)'!$B$1</f>
        <v>0</v>
      </c>
      <c r="G44" s="428">
        <f>'2019 KESIS Energy Balance'!G44*'2019 KESIS Energy Balance (2)'!$B$1</f>
        <v>0</v>
      </c>
      <c r="H44" s="428">
        <f>'2019 KESIS Energy Balance'!H44*'2019 KESIS Energy Balance (2)'!$B$1</f>
        <v>0</v>
      </c>
      <c r="I44" s="428">
        <f>'2019 KESIS Energy Balance'!I44*'2019 KESIS Energy Balance (2)'!$B$1</f>
        <v>0</v>
      </c>
      <c r="J44" s="428">
        <f>'2019 KESIS Energy Balance'!J44*'2019 KESIS Energy Balance (2)'!$B$1</f>
        <v>0</v>
      </c>
      <c r="K44" s="428">
        <f>'2019 KESIS Energy Balance'!K44*'2019 KESIS Energy Balance (2)'!$B$1</f>
        <v>0</v>
      </c>
      <c r="L44" s="428">
        <f>'2019 KESIS Energy Balance'!L44*'2019 KESIS Energy Balance (2)'!$B$1</f>
        <v>0</v>
      </c>
      <c r="M44" s="428">
        <f>'2019 KESIS Energy Balance'!M44*'2019 KESIS Energy Balance (2)'!$B$1</f>
        <v>0</v>
      </c>
      <c r="N44" s="428">
        <f>'2019 KESIS Energy Balance'!N44*'2019 KESIS Energy Balance (2)'!$B$1</f>
        <v>0</v>
      </c>
      <c r="O44" s="428">
        <f>'2019 KESIS Energy Balance'!O44*'2019 KESIS Energy Balance (2)'!$B$1</f>
        <v>0</v>
      </c>
      <c r="P44" s="428">
        <f>'2019 KESIS Energy Balance'!P44*'2019 KESIS Energy Balance (2)'!$B$1</f>
        <v>0</v>
      </c>
      <c r="Q44" s="428">
        <f>'2019 KESIS Energy Balance'!Q44*'2019 KESIS Energy Balance (2)'!$B$1</f>
        <v>-4587166720000</v>
      </c>
      <c r="R44" s="428">
        <f>'2019 KESIS Energy Balance'!R44*'2019 KESIS Energy Balance (2)'!$B$1</f>
        <v>0</v>
      </c>
      <c r="S44" s="428">
        <f>'2019 KESIS Energy Balance'!S44*'2019 KESIS Energy Balance (2)'!$B$1</f>
        <v>0</v>
      </c>
      <c r="T44" s="428">
        <f>'2019 KESIS Energy Balance'!T44*'2019 KESIS Energy Balance (2)'!$B$1</f>
        <v>0</v>
      </c>
      <c r="U44" s="428">
        <f>'2019 KESIS Energy Balance'!U44*'2019 KESIS Energy Balance (2)'!$B$1</f>
        <v>0</v>
      </c>
      <c r="V44" s="428">
        <f>'2019 KESIS Energy Balance'!V44*'2019 KESIS Energy Balance (2)'!$B$1</f>
        <v>0</v>
      </c>
      <c r="W44" s="428">
        <f>'2019 KESIS Energy Balance'!W44*'2019 KESIS Energy Balance (2)'!$B$1</f>
        <v>-896014080000</v>
      </c>
      <c r="X44" s="428">
        <f>'2019 KESIS Energy Balance'!X44*'2019 KESIS Energy Balance (2)'!$B$1</f>
        <v>-2409052160000</v>
      </c>
      <c r="Y44" s="428">
        <f>'2019 KESIS Energy Balance'!Y44*'2019 KESIS Energy Balance (2)'!$B$1</f>
        <v>-342716160000</v>
      </c>
      <c r="Z44" s="428">
        <f>'2019 KESIS Energy Balance'!Z44*'2019 KESIS Energy Balance (2)'!$B$1</f>
        <v>-357120000</v>
      </c>
      <c r="AA44" s="428">
        <f>'2019 KESIS Energy Balance'!AA44*'2019 KESIS Energy Balance (2)'!$B$1</f>
        <v>0</v>
      </c>
      <c r="AB44" s="428">
        <f>'2019 KESIS Energy Balance'!AB44*'2019 KESIS Energy Balance (2)'!$B$1</f>
        <v>0</v>
      </c>
      <c r="AC44" s="428">
        <f>'2019 KESIS Energy Balance'!AC44*'2019 KESIS Energy Balance (2)'!$B$1</f>
        <v>0</v>
      </c>
      <c r="AD44" s="428">
        <f>'2019 KESIS Energy Balance'!AD44*'2019 KESIS Energy Balance (2)'!$B$1</f>
        <v>0</v>
      </c>
      <c r="AE44" s="428">
        <f>'2019 KESIS Energy Balance'!AE44*'2019 KESIS Energy Balance (2)'!$B$1</f>
        <v>-2103040000</v>
      </c>
      <c r="AF44" s="428">
        <f>'2019 KESIS Energy Balance'!AF44*'2019 KESIS Energy Balance (2)'!$B$1</f>
        <v>0</v>
      </c>
      <c r="AG44" s="428">
        <f>'2019 KESIS Energy Balance'!AG44*'2019 KESIS Energy Balance (2)'!$B$1</f>
        <v>0</v>
      </c>
      <c r="AH44" s="428">
        <f>'2019 KESIS Energy Balance'!AH44*'2019 KESIS Energy Balance (2)'!$B$1</f>
        <v>0</v>
      </c>
      <c r="AI44" s="428">
        <f>'2019 KESIS Energy Balance'!AI44*'2019 KESIS Energy Balance (2)'!$B$1</f>
        <v>0</v>
      </c>
      <c r="AJ44" s="428">
        <f>'2019 KESIS Energy Balance'!AJ44*'2019 KESIS Energy Balance (2)'!$B$1</f>
        <v>0</v>
      </c>
      <c r="AK44" s="428">
        <f>'2019 KESIS Energy Balance'!AK44*'2019 KESIS Energy Balance (2)'!$B$1</f>
        <v>0</v>
      </c>
      <c r="AL44" s="428">
        <f>'2019 KESIS Energy Balance'!AL44*'2019 KESIS Energy Balance (2)'!$B$1</f>
        <v>0</v>
      </c>
      <c r="AM44" s="428">
        <f>'2019 KESIS Energy Balance'!AM44*'2019 KESIS Energy Balance (2)'!$B$1</f>
        <v>0</v>
      </c>
      <c r="AN44" s="428">
        <f>'2019 KESIS Energy Balance'!AN44*'2019 KESIS Energy Balance (2)'!$B$1</f>
        <v>0</v>
      </c>
      <c r="AO44" s="428">
        <f>'2019 KESIS Energy Balance'!AO44*'2019 KESIS Energy Balance (2)'!$B$1</f>
        <v>0</v>
      </c>
      <c r="AP44" s="428">
        <f>'2019 KESIS Energy Balance'!AP44*'2019 KESIS Energy Balance (2)'!$B$1</f>
        <v>0</v>
      </c>
      <c r="AQ44" s="428">
        <f>'2019 KESIS Energy Balance'!AQ44*'2019 KESIS Energy Balance (2)'!$B$1</f>
        <v>0</v>
      </c>
      <c r="AR44" s="428">
        <f>'2019 KESIS Energy Balance'!AR44*'2019 KESIS Energy Balance (2)'!$B$1</f>
        <v>0</v>
      </c>
      <c r="AS44" s="428">
        <f>'2019 KESIS Energy Balance'!AS44*'2019 KESIS Energy Balance (2)'!$B$1</f>
        <v>0</v>
      </c>
      <c r="AT44" s="428">
        <f>'2019 KESIS Energy Balance'!AT44*'2019 KESIS Energy Balance (2)'!$B$1</f>
        <v>0</v>
      </c>
      <c r="AU44" s="428">
        <f>'2019 KESIS Energy Balance'!AU44*'2019 KESIS Energy Balance (2)'!$B$1</f>
        <v>0</v>
      </c>
      <c r="AV44" s="428">
        <f>'2019 KESIS Energy Balance'!AV44*'2019 KESIS Energy Balance (2)'!$B$1</f>
        <v>0</v>
      </c>
      <c r="AW44" s="428">
        <f>'2019 KESIS Energy Balance'!AW44*'2019 KESIS Energy Balance (2)'!$B$1</f>
        <v>0</v>
      </c>
      <c r="AX44" s="428">
        <f>'2019 KESIS Energy Balance'!AX44*'2019 KESIS Energy Balance (2)'!$B$1</f>
        <v>0</v>
      </c>
      <c r="AY44" s="428">
        <f>'2019 KESIS Energy Balance'!AY44*'2019 KESIS Energy Balance (2)'!$B$1</f>
        <v>0</v>
      </c>
      <c r="AZ44" s="428">
        <f>'2019 KESIS Energy Balance'!AZ44*'2019 KESIS Energy Balance (2)'!$B$1</f>
        <v>0</v>
      </c>
      <c r="BA44" s="428">
        <f>'2019 KESIS Energy Balance'!BA44*'2019 KESIS Energy Balance (2)'!$B$1</f>
        <v>0</v>
      </c>
      <c r="BB44" s="428">
        <f>'2019 KESIS Energy Balance'!BB44*'2019 KESIS Energy Balance (2)'!$B$1</f>
        <v>0</v>
      </c>
      <c r="BC44" s="428">
        <f>'2019 KESIS Energy Balance'!BC44*'2019 KESIS Energy Balance (2)'!$B$1</f>
        <v>0</v>
      </c>
      <c r="BD44" s="428">
        <f>'2019 KESIS Energy Balance'!BD44*'2019 KESIS Energy Balance (2)'!$B$1</f>
        <v>0</v>
      </c>
      <c r="BE44" s="428">
        <f>'2019 KESIS Energy Balance'!BE44*'2019 KESIS Energy Balance (2)'!$B$1</f>
        <v>0</v>
      </c>
      <c r="BF44" s="428">
        <f>'2019 KESIS Energy Balance'!BF44*'2019 KESIS Energy Balance (2)'!$B$1</f>
        <v>0</v>
      </c>
      <c r="BG44" s="428">
        <f>'2019 KESIS Energy Balance'!BG44*'2019 KESIS Energy Balance (2)'!$B$1</f>
        <v>0</v>
      </c>
      <c r="BH44" s="428">
        <f>'2019 KESIS Energy Balance'!BH44*'2019 KESIS Energy Balance (2)'!$B$1</f>
        <v>0</v>
      </c>
      <c r="BI44" s="428">
        <f>'2019 KESIS Energy Balance'!BI44*'2019 KESIS Energy Balance (2)'!$B$1</f>
        <v>0</v>
      </c>
      <c r="BJ44" s="428">
        <f>'2019 KESIS Energy Balance'!BJ44*'2019 KESIS Energy Balance (2)'!$B$1</f>
        <v>-8237409279999.999</v>
      </c>
      <c r="BK44" s="428">
        <f>'2019 KESIS Energy Balance'!BK44*'2019 KESIS Energy Balance (2)'!$B$1</f>
        <v>-896014080000</v>
      </c>
      <c r="BL44" s="208"/>
      <c r="BM44" s="208"/>
    </row>
    <row r="45" spans="2:65" collapsed="1">
      <c r="B45" s="114" t="s">
        <v>321</v>
      </c>
      <c r="C45" s="115" t="s">
        <v>322</v>
      </c>
      <c r="D45" s="428">
        <f>'2019 KESIS Energy Balance'!D45*'2019 KESIS Energy Balance (2)'!$B$1</f>
        <v>0</v>
      </c>
      <c r="E45" s="428">
        <f>'2019 KESIS Energy Balance'!E45*'2019 KESIS Energy Balance (2)'!$B$1</f>
        <v>0</v>
      </c>
      <c r="F45" s="428">
        <f>'2019 KESIS Energy Balance'!F45*'2019 KESIS Energy Balance (2)'!$B$1</f>
        <v>0</v>
      </c>
      <c r="G45" s="428">
        <f>'2019 KESIS Energy Balance'!G45*'2019 KESIS Energy Balance (2)'!$B$1</f>
        <v>0</v>
      </c>
      <c r="H45" s="428">
        <f>'2019 KESIS Energy Balance'!H45*'2019 KESIS Energy Balance (2)'!$B$1</f>
        <v>0</v>
      </c>
      <c r="I45" s="428">
        <f>'2019 KESIS Energy Balance'!I45*'2019 KESIS Energy Balance (2)'!$B$1</f>
        <v>0</v>
      </c>
      <c r="J45" s="428">
        <f>'2019 KESIS Energy Balance'!J45*'2019 KESIS Energy Balance (2)'!$B$1</f>
        <v>0</v>
      </c>
      <c r="K45" s="428">
        <f>'2019 KESIS Energy Balance'!K45*'2019 KESIS Energy Balance (2)'!$B$1</f>
        <v>0</v>
      </c>
      <c r="L45" s="428">
        <f>'2019 KESIS Energy Balance'!L45*'2019 KESIS Energy Balance (2)'!$B$1</f>
        <v>0</v>
      </c>
      <c r="M45" s="428">
        <f>'2019 KESIS Energy Balance'!M45*'2019 KESIS Energy Balance (2)'!$B$1</f>
        <v>0</v>
      </c>
      <c r="N45" s="428">
        <f>'2019 KESIS Energy Balance'!N45*'2019 KESIS Energy Balance (2)'!$B$1</f>
        <v>0</v>
      </c>
      <c r="O45" s="428">
        <f>'2019 KESIS Energy Balance'!O45*'2019 KESIS Energy Balance (2)'!$B$1</f>
        <v>0</v>
      </c>
      <c r="P45" s="428">
        <f>'2019 KESIS Energy Balance'!P45*'2019 KESIS Energy Balance (2)'!$B$1</f>
        <v>0</v>
      </c>
      <c r="Q45" s="428">
        <f>'2019 KESIS Energy Balance'!Q45*'2019 KESIS Energy Balance (2)'!$B$1</f>
        <v>0</v>
      </c>
      <c r="R45" s="428">
        <f>'2019 KESIS Energy Balance'!R45*'2019 KESIS Energy Balance (2)'!$B$1</f>
        <v>0</v>
      </c>
      <c r="S45" s="428">
        <f>'2019 KESIS Energy Balance'!S45*'2019 KESIS Energy Balance (2)'!$B$1</f>
        <v>0</v>
      </c>
      <c r="T45" s="428">
        <f>'2019 KESIS Energy Balance'!T45*'2019 KESIS Energy Balance (2)'!$B$1</f>
        <v>0</v>
      </c>
      <c r="U45" s="428">
        <f>'2019 KESIS Energy Balance'!U45*'2019 KESIS Energy Balance (2)'!$B$1</f>
        <v>0</v>
      </c>
      <c r="V45" s="428">
        <f>'2019 KESIS Energy Balance'!V45*'2019 KESIS Energy Balance (2)'!$B$1</f>
        <v>0</v>
      </c>
      <c r="W45" s="428">
        <f>'2019 KESIS Energy Balance'!W45*'2019 KESIS Energy Balance (2)'!$B$1</f>
        <v>0</v>
      </c>
      <c r="X45" s="428">
        <f>'2019 KESIS Energy Balance'!X45*'2019 KESIS Energy Balance (2)'!$B$1</f>
        <v>0</v>
      </c>
      <c r="Y45" s="428">
        <f>'2019 KESIS Energy Balance'!Y45*'2019 KESIS Energy Balance (2)'!$B$1</f>
        <v>0</v>
      </c>
      <c r="Z45" s="428">
        <f>'2019 KESIS Energy Balance'!Z45*'2019 KESIS Energy Balance (2)'!$B$1</f>
        <v>0</v>
      </c>
      <c r="AA45" s="428">
        <f>'2019 KESIS Energy Balance'!AA45*'2019 KESIS Energy Balance (2)'!$B$1</f>
        <v>0</v>
      </c>
      <c r="AB45" s="428">
        <f>'2019 KESIS Energy Balance'!AB45*'2019 KESIS Energy Balance (2)'!$B$1</f>
        <v>0</v>
      </c>
      <c r="AC45" s="428">
        <f>'2019 KESIS Energy Balance'!AC45*'2019 KESIS Energy Balance (2)'!$B$1</f>
        <v>0</v>
      </c>
      <c r="AD45" s="428">
        <f>'2019 KESIS Energy Balance'!AD45*'2019 KESIS Energy Balance (2)'!$B$1</f>
        <v>0</v>
      </c>
      <c r="AE45" s="428">
        <f>'2019 KESIS Energy Balance'!AE45*'2019 KESIS Energy Balance (2)'!$B$1</f>
        <v>0</v>
      </c>
      <c r="AF45" s="428">
        <f>'2019 KESIS Energy Balance'!AF45*'2019 KESIS Energy Balance (2)'!$B$1</f>
        <v>0</v>
      </c>
      <c r="AG45" s="428">
        <f>'2019 KESIS Energy Balance'!AG45*'2019 KESIS Energy Balance (2)'!$B$1</f>
        <v>0</v>
      </c>
      <c r="AH45" s="428">
        <f>'2019 KESIS Energy Balance'!AH45*'2019 KESIS Energy Balance (2)'!$B$1</f>
        <v>0</v>
      </c>
      <c r="AI45" s="428">
        <f>'2019 KESIS Energy Balance'!AI45*'2019 KESIS Energy Balance (2)'!$B$1</f>
        <v>0</v>
      </c>
      <c r="AJ45" s="428">
        <f>'2019 KESIS Energy Balance'!AJ45*'2019 KESIS Energy Balance (2)'!$B$1</f>
        <v>0</v>
      </c>
      <c r="AK45" s="428">
        <f>'2019 KESIS Energy Balance'!AK45*'2019 KESIS Energy Balance (2)'!$B$1</f>
        <v>0</v>
      </c>
      <c r="AL45" s="428">
        <f>'2019 KESIS Energy Balance'!AL45*'2019 KESIS Energy Balance (2)'!$B$1</f>
        <v>0</v>
      </c>
      <c r="AM45" s="428">
        <f>'2019 KESIS Energy Balance'!AM45*'2019 KESIS Energy Balance (2)'!$B$1</f>
        <v>0</v>
      </c>
      <c r="AN45" s="428">
        <f>'2019 KESIS Energy Balance'!AN45*'2019 KESIS Energy Balance (2)'!$B$1</f>
        <v>0</v>
      </c>
      <c r="AO45" s="428">
        <f>'2019 KESIS Energy Balance'!AO45*'2019 KESIS Energy Balance (2)'!$B$1</f>
        <v>0</v>
      </c>
      <c r="AP45" s="428">
        <f>'2019 KESIS Energy Balance'!AP45*'2019 KESIS Energy Balance (2)'!$B$1</f>
        <v>0</v>
      </c>
      <c r="AQ45" s="428">
        <f>'2019 KESIS Energy Balance'!AQ45*'2019 KESIS Energy Balance (2)'!$B$1</f>
        <v>0</v>
      </c>
      <c r="AR45" s="428">
        <f>'2019 KESIS Energy Balance'!AR45*'2019 KESIS Energy Balance (2)'!$B$1</f>
        <v>0</v>
      </c>
      <c r="AS45" s="428">
        <f>'2019 KESIS Energy Balance'!AS45*'2019 KESIS Energy Balance (2)'!$B$1</f>
        <v>0</v>
      </c>
      <c r="AT45" s="428">
        <f>'2019 KESIS Energy Balance'!AT45*'2019 KESIS Energy Balance (2)'!$B$1</f>
        <v>0</v>
      </c>
      <c r="AU45" s="428">
        <f>'2019 KESIS Energy Balance'!AU45*'2019 KESIS Energy Balance (2)'!$B$1</f>
        <v>0</v>
      </c>
      <c r="AV45" s="428">
        <f>'2019 KESIS Energy Balance'!AV45*'2019 KESIS Energy Balance (2)'!$B$1</f>
        <v>0</v>
      </c>
      <c r="AW45" s="428">
        <f>'2019 KESIS Energy Balance'!AW45*'2019 KESIS Energy Balance (2)'!$B$1</f>
        <v>0</v>
      </c>
      <c r="AX45" s="428">
        <f>'2019 KESIS Energy Balance'!AX45*'2019 KESIS Energy Balance (2)'!$B$1</f>
        <v>0</v>
      </c>
      <c r="AY45" s="428">
        <f>'2019 KESIS Energy Balance'!AY45*'2019 KESIS Energy Balance (2)'!$B$1</f>
        <v>0</v>
      </c>
      <c r="AZ45" s="428">
        <f>'2019 KESIS Energy Balance'!AZ45*'2019 KESIS Energy Balance (2)'!$B$1</f>
        <v>0</v>
      </c>
      <c r="BA45" s="428">
        <f>'2019 KESIS Energy Balance'!BA45*'2019 KESIS Energy Balance (2)'!$B$1</f>
        <v>0</v>
      </c>
      <c r="BB45" s="428">
        <f>'2019 KESIS Energy Balance'!BB45*'2019 KESIS Energy Balance (2)'!$B$1</f>
        <v>0</v>
      </c>
      <c r="BC45" s="428">
        <f>'2019 KESIS Energy Balance'!BC45*'2019 KESIS Energy Balance (2)'!$B$1</f>
        <v>0</v>
      </c>
      <c r="BD45" s="428">
        <f>'2019 KESIS Energy Balance'!BD45*'2019 KESIS Energy Balance (2)'!$B$1</f>
        <v>0</v>
      </c>
      <c r="BE45" s="428">
        <f>'2019 KESIS Energy Balance'!BE45*'2019 KESIS Energy Balance (2)'!$B$1</f>
        <v>0</v>
      </c>
      <c r="BF45" s="428">
        <f>'2019 KESIS Energy Balance'!BF45*'2019 KESIS Energy Balance (2)'!$B$1</f>
        <v>0</v>
      </c>
      <c r="BG45" s="428">
        <f>'2019 KESIS Energy Balance'!BG45*'2019 KESIS Energy Balance (2)'!$B$1</f>
        <v>0</v>
      </c>
      <c r="BH45" s="428">
        <f>'2019 KESIS Energy Balance'!BH45*'2019 KESIS Energy Balance (2)'!$B$1</f>
        <v>0</v>
      </c>
      <c r="BI45" s="428">
        <f>'2019 KESIS Energy Balance'!BI45*'2019 KESIS Energy Balance (2)'!$B$1</f>
        <v>0</v>
      </c>
      <c r="BJ45" s="428">
        <f>'2019 KESIS Energy Balance'!BJ45*'2019 KESIS Energy Balance (2)'!$B$1</f>
        <v>0</v>
      </c>
      <c r="BK45" s="428">
        <f>'2019 KESIS Energy Balance'!BK45*'2019 KESIS Energy Balance (2)'!$B$1</f>
        <v>0</v>
      </c>
      <c r="BL45" s="104"/>
      <c r="BM45" s="104"/>
    </row>
    <row r="46" spans="2:65" collapsed="1">
      <c r="B46" s="114" t="s">
        <v>323</v>
      </c>
      <c r="C46" s="115" t="s">
        <v>324</v>
      </c>
      <c r="D46" s="428">
        <f>'2019 KESIS Energy Balance'!D46*'2019 KESIS Energy Balance (2)'!$B$1</f>
        <v>0</v>
      </c>
      <c r="E46" s="428">
        <f>'2019 KESIS Energy Balance'!E46*'2019 KESIS Energy Balance (2)'!$B$1</f>
        <v>0</v>
      </c>
      <c r="F46" s="428">
        <f>'2019 KESIS Energy Balance'!F46*'2019 KESIS Energy Balance (2)'!$B$1</f>
        <v>0</v>
      </c>
      <c r="G46" s="428">
        <f>'2019 KESIS Energy Balance'!G46*'2019 KESIS Energy Balance (2)'!$B$1</f>
        <v>0</v>
      </c>
      <c r="H46" s="428">
        <f>'2019 KESIS Energy Balance'!H46*'2019 KESIS Energy Balance (2)'!$B$1</f>
        <v>0</v>
      </c>
      <c r="I46" s="428">
        <f>'2019 KESIS Energy Balance'!I46*'2019 KESIS Energy Balance (2)'!$B$1</f>
        <v>0</v>
      </c>
      <c r="J46" s="428">
        <f>'2019 KESIS Energy Balance'!J46*'2019 KESIS Energy Balance (2)'!$B$1</f>
        <v>0</v>
      </c>
      <c r="K46" s="428">
        <f>'2019 KESIS Energy Balance'!K46*'2019 KESIS Energy Balance (2)'!$B$1</f>
        <v>0</v>
      </c>
      <c r="L46" s="428">
        <f>'2019 KESIS Energy Balance'!L46*'2019 KESIS Energy Balance (2)'!$B$1</f>
        <v>0</v>
      </c>
      <c r="M46" s="428">
        <f>'2019 KESIS Energy Balance'!M46*'2019 KESIS Energy Balance (2)'!$B$1</f>
        <v>0</v>
      </c>
      <c r="N46" s="428">
        <f>'2019 KESIS Energy Balance'!N46*'2019 KESIS Energy Balance (2)'!$B$1</f>
        <v>0</v>
      </c>
      <c r="O46" s="428">
        <f>'2019 KESIS Energy Balance'!O46*'2019 KESIS Energy Balance (2)'!$B$1</f>
        <v>0</v>
      </c>
      <c r="P46" s="428">
        <f>'2019 KESIS Energy Balance'!P46*'2019 KESIS Energy Balance (2)'!$B$1</f>
        <v>0</v>
      </c>
      <c r="Q46" s="428">
        <f>'2019 KESIS Energy Balance'!Q46*'2019 KESIS Energy Balance (2)'!$B$1</f>
        <v>0</v>
      </c>
      <c r="R46" s="428">
        <f>'2019 KESIS Energy Balance'!R46*'2019 KESIS Energy Balance (2)'!$B$1</f>
        <v>0</v>
      </c>
      <c r="S46" s="428">
        <f>'2019 KESIS Energy Balance'!S46*'2019 KESIS Energy Balance (2)'!$B$1</f>
        <v>0</v>
      </c>
      <c r="T46" s="428">
        <f>'2019 KESIS Energy Balance'!T46*'2019 KESIS Energy Balance (2)'!$B$1</f>
        <v>0</v>
      </c>
      <c r="U46" s="428">
        <f>'2019 KESIS Energy Balance'!U46*'2019 KESIS Energy Balance (2)'!$B$1</f>
        <v>0</v>
      </c>
      <c r="V46" s="428">
        <f>'2019 KESIS Energy Balance'!V46*'2019 KESIS Energy Balance (2)'!$B$1</f>
        <v>0</v>
      </c>
      <c r="W46" s="428">
        <f>'2019 KESIS Energy Balance'!W46*'2019 KESIS Energy Balance (2)'!$B$1</f>
        <v>0</v>
      </c>
      <c r="X46" s="428">
        <f>'2019 KESIS Energy Balance'!X46*'2019 KESIS Energy Balance (2)'!$B$1</f>
        <v>-3370776320000</v>
      </c>
      <c r="Y46" s="428">
        <f>'2019 KESIS Energy Balance'!Y46*'2019 KESIS Energy Balance (2)'!$B$1</f>
        <v>-427671040000</v>
      </c>
      <c r="Z46" s="428">
        <f>'2019 KESIS Energy Balance'!Z46*'2019 KESIS Energy Balance (2)'!$B$1</f>
        <v>-8610560000</v>
      </c>
      <c r="AA46" s="428">
        <f>'2019 KESIS Energy Balance'!AA46*'2019 KESIS Energy Balance (2)'!$B$1</f>
        <v>0</v>
      </c>
      <c r="AB46" s="428">
        <f>'2019 KESIS Energy Balance'!AB46*'2019 KESIS Energy Balance (2)'!$B$1</f>
        <v>0</v>
      </c>
      <c r="AC46" s="428">
        <f>'2019 KESIS Energy Balance'!AC46*'2019 KESIS Energy Balance (2)'!$B$1</f>
        <v>0</v>
      </c>
      <c r="AD46" s="428">
        <f>'2019 KESIS Energy Balance'!AD46*'2019 KESIS Energy Balance (2)'!$B$1</f>
        <v>-61107200000</v>
      </c>
      <c r="AE46" s="428">
        <f>'2019 KESIS Energy Balance'!AE46*'2019 KESIS Energy Balance (2)'!$B$1</f>
        <v>-425726719999.99994</v>
      </c>
      <c r="AF46" s="428">
        <f>'2019 KESIS Energy Balance'!AF46*'2019 KESIS Energy Balance (2)'!$B$1</f>
        <v>-3571200000</v>
      </c>
      <c r="AG46" s="428">
        <f>'2019 KESIS Energy Balance'!AG46*'2019 KESIS Energy Balance (2)'!$B$1</f>
        <v>-6904320000</v>
      </c>
      <c r="AH46" s="428">
        <f>'2019 KESIS Energy Balance'!AH46*'2019 KESIS Energy Balance (2)'!$B$1</f>
        <v>-685749760000</v>
      </c>
      <c r="AI46" s="428">
        <f>'2019 KESIS Energy Balance'!AI46*'2019 KESIS Energy Balance (2)'!$B$1</f>
        <v>0</v>
      </c>
      <c r="AJ46" s="428">
        <f>'2019 KESIS Energy Balance'!AJ46*'2019 KESIS Energy Balance (2)'!$B$1</f>
        <v>0</v>
      </c>
      <c r="AK46" s="428">
        <f>'2019 KESIS Energy Balance'!AK46*'2019 KESIS Energy Balance (2)'!$B$1</f>
        <v>0</v>
      </c>
      <c r="AL46" s="428">
        <f>'2019 KESIS Energy Balance'!AL46*'2019 KESIS Energy Balance (2)'!$B$1</f>
        <v>0</v>
      </c>
      <c r="AM46" s="428">
        <f>'2019 KESIS Energy Balance'!AM46*'2019 KESIS Energy Balance (2)'!$B$1</f>
        <v>0</v>
      </c>
      <c r="AN46" s="428">
        <f>'2019 KESIS Energy Balance'!AN46*'2019 KESIS Energy Balance (2)'!$B$1</f>
        <v>0</v>
      </c>
      <c r="AO46" s="428">
        <f>'2019 KESIS Energy Balance'!AO46*'2019 KESIS Energy Balance (2)'!$B$1</f>
        <v>0</v>
      </c>
      <c r="AP46" s="428">
        <f>'2019 KESIS Energy Balance'!AP46*'2019 KESIS Energy Balance (2)'!$B$1</f>
        <v>0</v>
      </c>
      <c r="AQ46" s="428">
        <f>'2019 KESIS Energy Balance'!AQ46*'2019 KESIS Energy Balance (2)'!$B$1</f>
        <v>0</v>
      </c>
      <c r="AR46" s="428">
        <f>'2019 KESIS Energy Balance'!AR46*'2019 KESIS Energy Balance (2)'!$B$1</f>
        <v>-564884480000</v>
      </c>
      <c r="AS46" s="428">
        <f>'2019 KESIS Energy Balance'!AS46*'2019 KESIS Energy Balance (2)'!$B$1</f>
        <v>0</v>
      </c>
      <c r="AT46" s="428">
        <f>'2019 KESIS Energy Balance'!AT46*'2019 KESIS Energy Balance (2)'!$B$1</f>
        <v>0</v>
      </c>
      <c r="AU46" s="428">
        <f>'2019 KESIS Energy Balance'!AU46*'2019 KESIS Energy Balance (2)'!$B$1</f>
        <v>0</v>
      </c>
      <c r="AV46" s="428">
        <f>'2019 KESIS Energy Balance'!AV46*'2019 KESIS Energy Balance (2)'!$B$1</f>
        <v>0</v>
      </c>
      <c r="AW46" s="428">
        <f>'2019 KESIS Energy Balance'!AW46*'2019 KESIS Energy Balance (2)'!$B$1</f>
        <v>0</v>
      </c>
      <c r="AX46" s="428">
        <f>'2019 KESIS Energy Balance'!AX46*'2019 KESIS Energy Balance (2)'!$B$1</f>
        <v>0</v>
      </c>
      <c r="AY46" s="428">
        <f>'2019 KESIS Energy Balance'!AY46*'2019 KESIS Energy Balance (2)'!$B$1</f>
        <v>0</v>
      </c>
      <c r="AZ46" s="428">
        <f>'2019 KESIS Energy Balance'!AZ46*'2019 KESIS Energy Balance (2)'!$B$1</f>
        <v>0</v>
      </c>
      <c r="BA46" s="428">
        <f>'2019 KESIS Energy Balance'!BA46*'2019 KESIS Energy Balance (2)'!$B$1</f>
        <v>0</v>
      </c>
      <c r="BB46" s="428">
        <f>'2019 KESIS Energy Balance'!BB46*'2019 KESIS Energy Balance (2)'!$B$1</f>
        <v>0</v>
      </c>
      <c r="BC46" s="428">
        <f>'2019 KESIS Energy Balance'!BC46*'2019 KESIS Energy Balance (2)'!$B$1</f>
        <v>0</v>
      </c>
      <c r="BD46" s="428">
        <f>'2019 KESIS Energy Balance'!BD46*'2019 KESIS Energy Balance (2)'!$B$1</f>
        <v>0</v>
      </c>
      <c r="BE46" s="428">
        <f>'2019 KESIS Energy Balance'!BE46*'2019 KESIS Energy Balance (2)'!$B$1</f>
        <v>0</v>
      </c>
      <c r="BF46" s="428">
        <f>'2019 KESIS Energy Balance'!BF46*'2019 KESIS Energy Balance (2)'!$B$1</f>
        <v>0</v>
      </c>
      <c r="BG46" s="428">
        <f>'2019 KESIS Energy Balance'!BG46*'2019 KESIS Energy Balance (2)'!$B$1</f>
        <v>0</v>
      </c>
      <c r="BH46" s="428">
        <f>'2019 KESIS Energy Balance'!BH46*'2019 KESIS Energy Balance (2)'!$B$1</f>
        <v>-1971897600000</v>
      </c>
      <c r="BI46" s="428">
        <f>'2019 KESIS Energy Balance'!BI46*'2019 KESIS Energy Balance (2)'!$B$1</f>
        <v>0</v>
      </c>
      <c r="BJ46" s="428">
        <f>'2019 KESIS Energy Balance'!BJ46*'2019 KESIS Energy Balance (2)'!$B$1</f>
        <v>-7526899200000</v>
      </c>
      <c r="BK46" s="428">
        <f>'2019 KESIS Energy Balance'!BK46*'2019 KESIS Energy Balance (2)'!$B$1</f>
        <v>-564884480000</v>
      </c>
      <c r="BL46" s="104"/>
      <c r="BM46" s="104"/>
    </row>
    <row r="47" spans="2:65">
      <c r="B47" s="107" t="s">
        <v>325</v>
      </c>
      <c r="C47" s="121" t="s">
        <v>326</v>
      </c>
      <c r="D47" s="428">
        <f>'2019 KESIS Energy Balance'!D47*'2019 KESIS Energy Balance (2)'!$B$1</f>
        <v>0</v>
      </c>
      <c r="E47" s="428">
        <f>'2019 KESIS Energy Balance'!E47*'2019 KESIS Energy Balance (2)'!$B$1</f>
        <v>0</v>
      </c>
      <c r="F47" s="428">
        <f>'2019 KESIS Energy Balance'!F47*'2019 KESIS Energy Balance (2)'!$B$1</f>
        <v>0</v>
      </c>
      <c r="G47" s="428">
        <f>'2019 KESIS Energy Balance'!G47*'2019 KESIS Energy Balance (2)'!$B$1</f>
        <v>0</v>
      </c>
      <c r="H47" s="428">
        <f>'2019 KESIS Energy Balance'!H47*'2019 KESIS Energy Balance (2)'!$B$1</f>
        <v>0</v>
      </c>
      <c r="I47" s="428">
        <f>'2019 KESIS Energy Balance'!I47*'2019 KESIS Energy Balance (2)'!$B$1</f>
        <v>0</v>
      </c>
      <c r="J47" s="428">
        <f>'2019 KESIS Energy Balance'!J47*'2019 KESIS Energy Balance (2)'!$B$1</f>
        <v>0</v>
      </c>
      <c r="K47" s="428">
        <f>'2019 KESIS Energy Balance'!K47*'2019 KESIS Energy Balance (2)'!$B$1</f>
        <v>0</v>
      </c>
      <c r="L47" s="428">
        <f>'2019 KESIS Energy Balance'!L47*'2019 KESIS Energy Balance (2)'!$B$1</f>
        <v>0</v>
      </c>
      <c r="M47" s="428">
        <f>'2019 KESIS Energy Balance'!M47*'2019 KESIS Energy Balance (2)'!$B$1</f>
        <v>0</v>
      </c>
      <c r="N47" s="428">
        <f>'2019 KESIS Energy Balance'!N47*'2019 KESIS Energy Balance (2)'!$B$1</f>
        <v>0</v>
      </c>
      <c r="O47" s="428">
        <f>'2019 KESIS Energy Balance'!O47*'2019 KESIS Energy Balance (2)'!$B$1</f>
        <v>0</v>
      </c>
      <c r="P47" s="428">
        <f>'2019 KESIS Energy Balance'!P47*'2019 KESIS Energy Balance (2)'!$B$1</f>
        <v>0</v>
      </c>
      <c r="Q47" s="428">
        <f>'2019 KESIS Energy Balance'!Q47*'2019 KESIS Energy Balance (2)'!$B$1</f>
        <v>-419496959999.99994</v>
      </c>
      <c r="R47" s="428">
        <f>'2019 KESIS Energy Balance'!R47*'2019 KESIS Energy Balance (2)'!$B$1</f>
        <v>0</v>
      </c>
      <c r="S47" s="428">
        <f>'2019 KESIS Energy Balance'!S47*'2019 KESIS Energy Balance (2)'!$B$1</f>
        <v>0</v>
      </c>
      <c r="T47" s="428">
        <f>'2019 KESIS Energy Balance'!T47*'2019 KESIS Energy Balance (2)'!$B$1</f>
        <v>0</v>
      </c>
      <c r="U47" s="428">
        <f>'2019 KESIS Energy Balance'!U47*'2019 KESIS Energy Balance (2)'!$B$1</f>
        <v>0</v>
      </c>
      <c r="V47" s="428">
        <f>'2019 KESIS Energy Balance'!V47*'2019 KESIS Energy Balance (2)'!$B$1</f>
        <v>0</v>
      </c>
      <c r="W47" s="428">
        <f>'2019 KESIS Energy Balance'!W47*'2019 KESIS Energy Balance (2)'!$B$1</f>
        <v>0</v>
      </c>
      <c r="X47" s="428">
        <f>'2019 KESIS Energy Balance'!X47*'2019 KESIS Energy Balance (2)'!$B$1</f>
        <v>0</v>
      </c>
      <c r="Y47" s="428">
        <f>'2019 KESIS Energy Balance'!Y47*'2019 KESIS Energy Balance (2)'!$B$1</f>
        <v>0</v>
      </c>
      <c r="Z47" s="428">
        <f>'2019 KESIS Energy Balance'!Z47*'2019 KESIS Energy Balance (2)'!$B$1</f>
        <v>0</v>
      </c>
      <c r="AA47" s="428">
        <f>'2019 KESIS Energy Balance'!AA47*'2019 KESIS Energy Balance (2)'!$B$1</f>
        <v>0</v>
      </c>
      <c r="AB47" s="428">
        <f>'2019 KESIS Energy Balance'!AB47*'2019 KESIS Energy Balance (2)'!$B$1</f>
        <v>0</v>
      </c>
      <c r="AC47" s="428">
        <f>'2019 KESIS Energy Balance'!AC47*'2019 KESIS Energy Balance (2)'!$B$1</f>
        <v>0</v>
      </c>
      <c r="AD47" s="428">
        <f>'2019 KESIS Energy Balance'!AD47*'2019 KESIS Energy Balance (2)'!$B$1</f>
        <v>0</v>
      </c>
      <c r="AE47" s="428">
        <f>'2019 KESIS Energy Balance'!AE47*'2019 KESIS Energy Balance (2)'!$B$1</f>
        <v>0</v>
      </c>
      <c r="AF47" s="428">
        <f>'2019 KESIS Energy Balance'!AF47*'2019 KESIS Energy Balance (2)'!$B$1</f>
        <v>0</v>
      </c>
      <c r="AG47" s="428">
        <f>'2019 KESIS Energy Balance'!AG47*'2019 KESIS Energy Balance (2)'!$B$1</f>
        <v>0</v>
      </c>
      <c r="AH47" s="428">
        <f>'2019 KESIS Energy Balance'!AH47*'2019 KESIS Energy Balance (2)'!$B$1</f>
        <v>0</v>
      </c>
      <c r="AI47" s="428">
        <f>'2019 KESIS Energy Balance'!AI47*'2019 KESIS Energy Balance (2)'!$B$1</f>
        <v>0</v>
      </c>
      <c r="AJ47" s="428">
        <f>'2019 KESIS Energy Balance'!AJ47*'2019 KESIS Energy Balance (2)'!$B$1</f>
        <v>0</v>
      </c>
      <c r="AK47" s="428">
        <f>'2019 KESIS Energy Balance'!AK47*'2019 KESIS Energy Balance (2)'!$B$1</f>
        <v>0</v>
      </c>
      <c r="AL47" s="428">
        <f>'2019 KESIS Energy Balance'!AL47*'2019 KESIS Energy Balance (2)'!$B$1</f>
        <v>0</v>
      </c>
      <c r="AM47" s="428">
        <f>'2019 KESIS Energy Balance'!AM47*'2019 KESIS Energy Balance (2)'!$B$1</f>
        <v>0</v>
      </c>
      <c r="AN47" s="428">
        <f>'2019 KESIS Energy Balance'!AN47*'2019 KESIS Energy Balance (2)'!$B$1</f>
        <v>0</v>
      </c>
      <c r="AO47" s="428">
        <f>'2019 KESIS Energy Balance'!AO47*'2019 KESIS Energy Balance (2)'!$B$1</f>
        <v>0</v>
      </c>
      <c r="AP47" s="428">
        <f>'2019 KESIS Energy Balance'!AP47*'2019 KESIS Energy Balance (2)'!$B$1</f>
        <v>0</v>
      </c>
      <c r="AQ47" s="428">
        <f>'2019 KESIS Energy Balance'!AQ47*'2019 KESIS Energy Balance (2)'!$B$1</f>
        <v>0</v>
      </c>
      <c r="AR47" s="428">
        <f>'2019 KESIS Energy Balance'!AR47*'2019 KESIS Energy Balance (2)'!$B$1</f>
        <v>0</v>
      </c>
      <c r="AS47" s="428">
        <f>'2019 KESIS Energy Balance'!AS47*'2019 KESIS Energy Balance (2)'!$B$1</f>
        <v>0</v>
      </c>
      <c r="AT47" s="428">
        <f>'2019 KESIS Energy Balance'!AT47*'2019 KESIS Energy Balance (2)'!$B$1</f>
        <v>0</v>
      </c>
      <c r="AU47" s="428">
        <f>'2019 KESIS Energy Balance'!AU47*'2019 KESIS Energy Balance (2)'!$B$1</f>
        <v>0</v>
      </c>
      <c r="AV47" s="428">
        <f>'2019 KESIS Energy Balance'!AV47*'2019 KESIS Energy Balance (2)'!$B$1</f>
        <v>0</v>
      </c>
      <c r="AW47" s="428">
        <f>'2019 KESIS Energy Balance'!AW47*'2019 KESIS Energy Balance (2)'!$B$1</f>
        <v>0</v>
      </c>
      <c r="AX47" s="428">
        <f>'2019 KESIS Energy Balance'!AX47*'2019 KESIS Energy Balance (2)'!$B$1</f>
        <v>0</v>
      </c>
      <c r="AY47" s="428">
        <f>'2019 KESIS Energy Balance'!AY47*'2019 KESIS Energy Balance (2)'!$B$1</f>
        <v>0</v>
      </c>
      <c r="AZ47" s="428">
        <f>'2019 KESIS Energy Balance'!AZ47*'2019 KESIS Energy Balance (2)'!$B$1</f>
        <v>0</v>
      </c>
      <c r="BA47" s="428">
        <f>'2019 KESIS Energy Balance'!BA47*'2019 KESIS Energy Balance (2)'!$B$1</f>
        <v>0</v>
      </c>
      <c r="BB47" s="428">
        <f>'2019 KESIS Energy Balance'!BB47*'2019 KESIS Energy Balance (2)'!$B$1</f>
        <v>0</v>
      </c>
      <c r="BC47" s="428">
        <f>'2019 KESIS Energy Balance'!BC47*'2019 KESIS Energy Balance (2)'!$B$1</f>
        <v>0</v>
      </c>
      <c r="BD47" s="428">
        <f>'2019 KESIS Energy Balance'!BD47*'2019 KESIS Energy Balance (2)'!$B$1</f>
        <v>0</v>
      </c>
      <c r="BE47" s="428">
        <f>'2019 KESIS Energy Balance'!BE47*'2019 KESIS Energy Balance (2)'!$B$1</f>
        <v>0</v>
      </c>
      <c r="BF47" s="428">
        <f>'2019 KESIS Energy Balance'!BF47*'2019 KESIS Energy Balance (2)'!$B$1</f>
        <v>0</v>
      </c>
      <c r="BG47" s="428">
        <f>'2019 KESIS Energy Balance'!BG47*'2019 KESIS Energy Balance (2)'!$B$1</f>
        <v>0</v>
      </c>
      <c r="BH47" s="428">
        <f>'2019 KESIS Energy Balance'!BH47*'2019 KESIS Energy Balance (2)'!$B$1</f>
        <v>-54491909120000.008</v>
      </c>
      <c r="BI47" s="428">
        <f>'2019 KESIS Energy Balance'!BI47*'2019 KESIS Energy Balance (2)'!$B$1</f>
        <v>-16131150080000</v>
      </c>
      <c r="BJ47" s="428">
        <f>'2019 KESIS Energy Balance'!BJ47*'2019 KESIS Energy Balance (2)'!$B$1</f>
        <v>-71042556160000</v>
      </c>
      <c r="BK47" s="428">
        <f>'2019 KESIS Energy Balance'!BK47*'2019 KESIS Energy Balance (2)'!$B$1</f>
        <v>0</v>
      </c>
      <c r="BL47" s="104"/>
      <c r="BM47" s="104"/>
    </row>
    <row r="48" spans="2:65">
      <c r="B48" s="118" t="s">
        <v>327</v>
      </c>
      <c r="C48" s="119" t="s">
        <v>328</v>
      </c>
      <c r="D48" s="428">
        <f>'2019 KESIS Energy Balance'!D48*'2019 KESIS Energy Balance (2)'!$B$1</f>
        <v>0</v>
      </c>
      <c r="E48" s="428">
        <f>'2019 KESIS Energy Balance'!E48*'2019 KESIS Energy Balance (2)'!$B$1</f>
        <v>122350026240000</v>
      </c>
      <c r="F48" s="428">
        <f>'2019 KESIS Energy Balance'!F48*'2019 KESIS Energy Balance (2)'!$B$1</f>
        <v>0</v>
      </c>
      <c r="G48" s="428">
        <f>'2019 KESIS Energy Balance'!G48*'2019 KESIS Energy Balance (2)'!$B$1</f>
        <v>145961054720000</v>
      </c>
      <c r="H48" s="428">
        <f>'2019 KESIS Energy Balance'!H48*'2019 KESIS Energy Balance (2)'!$B$1</f>
        <v>0</v>
      </c>
      <c r="I48" s="428">
        <f>'2019 KESIS Energy Balance'!I48*'2019 KESIS Energy Balance (2)'!$B$1</f>
        <v>1230080000</v>
      </c>
      <c r="J48" s="428">
        <f>'2019 KESIS Energy Balance'!J48*'2019 KESIS Energy Balance (2)'!$B$1</f>
        <v>611032320000</v>
      </c>
      <c r="K48" s="428">
        <f>'2019 KESIS Energy Balance'!K48*'2019 KESIS Energy Balance (2)'!$B$1</f>
        <v>18762568960000</v>
      </c>
      <c r="L48" s="428">
        <f>'2019 KESIS Energy Balance'!L48*'2019 KESIS Energy Balance (2)'!$B$1</f>
        <v>28566068479999.996</v>
      </c>
      <c r="M48" s="428">
        <f>'2019 KESIS Energy Balance'!M48*'2019 KESIS Energy Balance (2)'!$B$1</f>
        <v>22250202880000</v>
      </c>
      <c r="N48" s="428">
        <f>'2019 KESIS Energy Balance'!N48*'2019 KESIS Energy Balance (2)'!$B$1</f>
        <v>73095202560000</v>
      </c>
      <c r="O48" s="428">
        <f>'2019 KESIS Energy Balance'!O48*'2019 KESIS Energy Balance (2)'!$B$1</f>
        <v>1776791040000</v>
      </c>
      <c r="P48" s="428">
        <f>'2019 KESIS Energy Balance'!P48*'2019 KESIS Energy Balance (2)'!$B$1</f>
        <v>14034141440000</v>
      </c>
      <c r="Q48" s="428">
        <f>'2019 KESIS Energy Balance'!Q48*'2019 KESIS Energy Balance (2)'!$B$1</f>
        <v>40169968640000</v>
      </c>
      <c r="R48" s="428">
        <f>'2019 KESIS Energy Balance'!R48*'2019 KESIS Energy Balance (2)'!$B$1</f>
        <v>910144881920000</v>
      </c>
      <c r="S48" s="428">
        <f>'2019 KESIS Energy Balance'!S48*'2019 KESIS Energy Balance (2)'!$B$1</f>
        <v>0</v>
      </c>
      <c r="T48" s="428">
        <f>'2019 KESIS Energy Balance'!T48*'2019 KESIS Energy Balance (2)'!$B$1</f>
        <v>0</v>
      </c>
      <c r="U48" s="428">
        <f>'2019 KESIS Energy Balance'!U48*'2019 KESIS Energy Balance (2)'!$B$1</f>
        <v>0</v>
      </c>
      <c r="V48" s="428">
        <f>'2019 KESIS Energy Balance'!V48*'2019 KESIS Energy Balance (2)'!$B$1</f>
        <v>0</v>
      </c>
      <c r="W48" s="428">
        <f>'2019 KESIS Energy Balance'!W48*'2019 KESIS Energy Balance (2)'!$B$1</f>
        <v>31686662399999.996</v>
      </c>
      <c r="X48" s="428">
        <f>'2019 KESIS Energy Balance'!X48*'2019 KESIS Energy Balance (2)'!$B$1</f>
        <v>256325816320000</v>
      </c>
      <c r="Y48" s="428">
        <f>'2019 KESIS Energy Balance'!Y48*'2019 KESIS Energy Balance (2)'!$B$1</f>
        <v>187767624959999.97</v>
      </c>
      <c r="Z48" s="428">
        <f>'2019 KESIS Energy Balance'!Z48*'2019 KESIS Energy Balance (2)'!$B$1</f>
        <v>408124672000000</v>
      </c>
      <c r="AA48" s="428">
        <f>'2019 KESIS Energy Balance'!AA48*'2019 KESIS Energy Balance (2)'!$B$1</f>
        <v>124079359999.99998</v>
      </c>
      <c r="AB48" s="428">
        <f>'2019 KESIS Energy Balance'!AB48*'2019 KESIS Energy Balance (2)'!$B$1</f>
        <v>0</v>
      </c>
      <c r="AC48" s="428">
        <f>'2019 KESIS Energy Balance'!AC48*'2019 KESIS Energy Balance (2)'!$B$1</f>
        <v>123440908800000</v>
      </c>
      <c r="AD48" s="428">
        <f>'2019 KESIS Energy Balance'!AD48*'2019 KESIS Energy Balance (2)'!$B$1</f>
        <v>92398292479999.984</v>
      </c>
      <c r="AE48" s="428">
        <f>'2019 KESIS Energy Balance'!AE48*'2019 KESIS Energy Balance (2)'!$B$1</f>
        <v>932273425920000.13</v>
      </c>
      <c r="AF48" s="428">
        <f>'2019 KESIS Energy Balance'!AF48*'2019 KESIS Energy Balance (2)'!$B$1</f>
        <v>7460752640000</v>
      </c>
      <c r="AG48" s="428">
        <f>'2019 KESIS Energy Balance'!AG48*'2019 KESIS Energy Balance (2)'!$B$1</f>
        <v>2505633280000</v>
      </c>
      <c r="AH48" s="428">
        <f>'2019 KESIS Energy Balance'!AH48*'2019 KESIS Energy Balance (2)'!$B$1</f>
        <v>38668120320000</v>
      </c>
      <c r="AI48" s="428">
        <f>'2019 KESIS Energy Balance'!AI48*'2019 KESIS Energy Balance (2)'!$B$1</f>
        <v>1738159306240000</v>
      </c>
      <c r="AJ48" s="428">
        <f>'2019 KESIS Energy Balance'!AJ48*'2019 KESIS Energy Balance (2)'!$B$1</f>
        <v>8401089280000</v>
      </c>
      <c r="AK48" s="428">
        <f>'2019 KESIS Energy Balance'!AK48*'2019 KESIS Energy Balance (2)'!$B$1</f>
        <v>33734309120000</v>
      </c>
      <c r="AL48" s="428">
        <f>'2019 KESIS Energy Balance'!AL48*'2019 KESIS Energy Balance (2)'!$B$1</f>
        <v>66824849920000</v>
      </c>
      <c r="AM48" s="428">
        <f>'2019 KESIS Energy Balance'!AM48*'2019 KESIS Energy Balance (2)'!$B$1</f>
        <v>779672320000</v>
      </c>
      <c r="AN48" s="428">
        <f>'2019 KESIS Energy Balance'!AN48*'2019 KESIS Energy Balance (2)'!$B$1</f>
        <v>31606429440000</v>
      </c>
      <c r="AO48" s="428">
        <f>'2019 KESIS Energy Balance'!AO48*'2019 KESIS Energy Balance (2)'!$B$1</f>
        <v>43822949120000.008</v>
      </c>
      <c r="AP48" s="428">
        <f>'2019 KESIS Energy Balance'!AP48*'2019 KESIS Energy Balance (2)'!$B$1</f>
        <v>62370650879999.992</v>
      </c>
      <c r="AQ48" s="428">
        <f>'2019 KESIS Energy Balance'!AQ48*'2019 KESIS Energy Balance (2)'!$B$1</f>
        <v>33246403840000.004</v>
      </c>
      <c r="AR48" s="428">
        <f>'2019 KESIS Energy Balance'!AR48*'2019 KESIS Energy Balance (2)'!$B$1</f>
        <v>16395617280000.002</v>
      </c>
      <c r="AS48" s="428">
        <f>'2019 KESIS Energy Balance'!AS48*'2019 KESIS Energy Balance (2)'!$B$1</f>
        <v>32564899840000</v>
      </c>
      <c r="AT48" s="428">
        <f>'2019 KESIS Energy Balance'!AT48*'2019 KESIS Energy Balance (2)'!$B$1</f>
        <v>2095381760000</v>
      </c>
      <c r="AU48" s="428">
        <f>'2019 KESIS Energy Balance'!AU48*'2019 KESIS Energy Balance (2)'!$B$1</f>
        <v>265776640000.00003</v>
      </c>
      <c r="AV48" s="428">
        <f>'2019 KESIS Energy Balance'!AV48*'2019 KESIS Energy Balance (2)'!$B$1</f>
        <v>0</v>
      </c>
      <c r="AW48" s="428">
        <f>'2019 KESIS Energy Balance'!AW48*'2019 KESIS Energy Balance (2)'!$B$1</f>
        <v>27197624320000</v>
      </c>
      <c r="AX48" s="428">
        <f>'2019 KESIS Energy Balance'!AX48*'2019 KESIS Energy Balance (2)'!$B$1</f>
        <v>0</v>
      </c>
      <c r="AY48" s="428">
        <f>'2019 KESIS Energy Balance'!AY48*'2019 KESIS Energy Balance (2)'!$B$1</f>
        <v>0</v>
      </c>
      <c r="AZ48" s="428">
        <f>'2019 KESIS Energy Balance'!AZ48*'2019 KESIS Energy Balance (2)'!$B$1</f>
        <v>0</v>
      </c>
      <c r="BA48" s="428">
        <f>'2019 KESIS Energy Balance'!BA48*'2019 KESIS Energy Balance (2)'!$B$1</f>
        <v>0</v>
      </c>
      <c r="BB48" s="428">
        <f>'2019 KESIS Energy Balance'!BB48*'2019 KESIS Energy Balance (2)'!$B$1</f>
        <v>8916968960000</v>
      </c>
      <c r="BC48" s="428">
        <f>'2019 KESIS Energy Balance'!BC48*'2019 KESIS Energy Balance (2)'!$B$1</f>
        <v>0</v>
      </c>
      <c r="BD48" s="428">
        <f>'2019 KESIS Energy Balance'!BD48*'2019 KESIS Energy Balance (2)'!$B$1</f>
        <v>1067868160000</v>
      </c>
      <c r="BE48" s="428">
        <f>'2019 KESIS Energy Balance'!BE48*'2019 KESIS Energy Balance (2)'!$B$1</f>
        <v>0</v>
      </c>
      <c r="BF48" s="428">
        <f>'2019 KESIS Energy Balance'!BF48*'2019 KESIS Energy Balance (2)'!$B$1</f>
        <v>0</v>
      </c>
      <c r="BG48" s="428">
        <f>'2019 KESIS Energy Balance'!BG48*'2019 KESIS Energy Balance (2)'!$B$1</f>
        <v>0</v>
      </c>
      <c r="BH48" s="428">
        <f>'2019 KESIS Energy Balance'!BH48*'2019 KESIS Energy Balance (2)'!$B$1</f>
        <v>1839796094720000</v>
      </c>
      <c r="BI48" s="428">
        <f>'2019 KESIS Energy Balance'!BI48*'2019 KESIS Energy Balance (2)'!$B$1</f>
        <v>234265402880000</v>
      </c>
      <c r="BJ48" s="428">
        <f>'2019 KESIS Energy Balance'!BJ48*'2019 KESIS Energy Balance (2)'!$B$1</f>
        <v>7640010452480002</v>
      </c>
      <c r="BK48" s="428">
        <f>'2019 KESIS Energy Balance'!BK48*'2019 KESIS Energy Balance (2)'!$B$1</f>
        <v>231618826240000</v>
      </c>
      <c r="BL48" s="104"/>
      <c r="BM48" s="104"/>
    </row>
    <row r="49" spans="2:65" collapsed="1">
      <c r="B49" s="114" t="s">
        <v>329</v>
      </c>
      <c r="C49" s="122" t="s">
        <v>330</v>
      </c>
      <c r="D49" s="428">
        <f>'2019 KESIS Energy Balance'!D49*'2019 KESIS Energy Balance (2)'!$B$1</f>
        <v>0</v>
      </c>
      <c r="E49" s="428">
        <f>'2019 KESIS Energy Balance'!E49*'2019 KESIS Energy Balance (2)'!$B$1</f>
        <v>122350026240000</v>
      </c>
      <c r="F49" s="428">
        <f>'2019 KESIS Energy Balance'!F49*'2019 KESIS Energy Balance (2)'!$B$1</f>
        <v>0</v>
      </c>
      <c r="G49" s="428">
        <f>'2019 KESIS Energy Balance'!G49*'2019 KESIS Energy Balance (2)'!$B$1</f>
        <v>145961054720000</v>
      </c>
      <c r="H49" s="428">
        <f>'2019 KESIS Energy Balance'!H49*'2019 KESIS Energy Balance (2)'!$B$1</f>
        <v>0</v>
      </c>
      <c r="I49" s="428">
        <f>'2019 KESIS Energy Balance'!I49*'2019 KESIS Energy Balance (2)'!$B$1</f>
        <v>1230080000</v>
      </c>
      <c r="J49" s="428">
        <f>'2019 KESIS Energy Balance'!J49*'2019 KESIS Energy Balance (2)'!$B$1</f>
        <v>0</v>
      </c>
      <c r="K49" s="428">
        <f>'2019 KESIS Energy Balance'!K49*'2019 KESIS Energy Balance (2)'!$B$1</f>
        <v>18762568960000</v>
      </c>
      <c r="L49" s="428">
        <f>'2019 KESIS Energy Balance'!L49*'2019 KESIS Energy Balance (2)'!$B$1</f>
        <v>28566068479999.996</v>
      </c>
      <c r="M49" s="428">
        <f>'2019 KESIS Energy Balance'!M49*'2019 KESIS Energy Balance (2)'!$B$1</f>
        <v>0</v>
      </c>
      <c r="N49" s="428">
        <f>'2019 KESIS Energy Balance'!N49*'2019 KESIS Energy Balance (2)'!$B$1</f>
        <v>73095202560000</v>
      </c>
      <c r="O49" s="428">
        <f>'2019 KESIS Energy Balance'!O49*'2019 KESIS Energy Balance (2)'!$B$1</f>
        <v>1776791040000</v>
      </c>
      <c r="P49" s="428">
        <f>'2019 KESIS Energy Balance'!P49*'2019 KESIS Energy Balance (2)'!$B$1</f>
        <v>14034141440000</v>
      </c>
      <c r="Q49" s="428">
        <f>'2019 KESIS Energy Balance'!Q49*'2019 KESIS Energy Balance (2)'!$B$1</f>
        <v>26974265600000</v>
      </c>
      <c r="R49" s="428">
        <f>'2019 KESIS Energy Balance'!R49*'2019 KESIS Energy Balance (2)'!$B$1</f>
        <v>910144881920000</v>
      </c>
      <c r="S49" s="428">
        <f>'2019 KESIS Energy Balance'!S49*'2019 KESIS Energy Balance (2)'!$B$1</f>
        <v>0</v>
      </c>
      <c r="T49" s="428">
        <f>'2019 KESIS Energy Balance'!T49*'2019 KESIS Energy Balance (2)'!$B$1</f>
        <v>0</v>
      </c>
      <c r="U49" s="428">
        <f>'2019 KESIS Energy Balance'!U49*'2019 KESIS Energy Balance (2)'!$B$1</f>
        <v>0</v>
      </c>
      <c r="V49" s="428">
        <f>'2019 KESIS Energy Balance'!V49*'2019 KESIS Energy Balance (2)'!$B$1</f>
        <v>0</v>
      </c>
      <c r="W49" s="428">
        <f>'2019 KESIS Energy Balance'!W49*'2019 KESIS Energy Balance (2)'!$B$1</f>
        <v>31686662399999.996</v>
      </c>
      <c r="X49" s="428">
        <f>'2019 KESIS Energy Balance'!X49*'2019 KESIS Energy Balance (2)'!$B$1</f>
        <v>102555936000000</v>
      </c>
      <c r="Y49" s="428">
        <f>'2019 KESIS Energy Balance'!Y49*'2019 KESIS Energy Balance (2)'!$B$1</f>
        <v>157244261120000</v>
      </c>
      <c r="Z49" s="428">
        <f>'2019 KESIS Energy Balance'!Z49*'2019 KESIS Energy Balance (2)'!$B$1</f>
        <v>408124672000000</v>
      </c>
      <c r="AA49" s="428">
        <f>'2019 KESIS Energy Balance'!AA49*'2019 KESIS Energy Balance (2)'!$B$1</f>
        <v>124079359999.99998</v>
      </c>
      <c r="AB49" s="428">
        <f>'2019 KESIS Energy Balance'!AB49*'2019 KESIS Energy Balance (2)'!$B$1</f>
        <v>0</v>
      </c>
      <c r="AC49" s="428">
        <f>'2019 KESIS Energy Balance'!AC49*'2019 KESIS Energy Balance (2)'!$B$1</f>
        <v>123440908800000</v>
      </c>
      <c r="AD49" s="428">
        <f>'2019 KESIS Energy Balance'!AD49*'2019 KESIS Energy Balance (2)'!$B$1</f>
        <v>92398292479999.984</v>
      </c>
      <c r="AE49" s="428">
        <f>'2019 KESIS Energy Balance'!AE49*'2019 KESIS Energy Balance (2)'!$B$1</f>
        <v>932273425920000.13</v>
      </c>
      <c r="AF49" s="428">
        <f>'2019 KESIS Energy Balance'!AF49*'2019 KESIS Energy Balance (2)'!$B$1</f>
        <v>7460752640000</v>
      </c>
      <c r="AG49" s="428">
        <f>'2019 KESIS Energy Balance'!AG49*'2019 KESIS Energy Balance (2)'!$B$1</f>
        <v>2505633280000</v>
      </c>
      <c r="AH49" s="428">
        <f>'2019 KESIS Energy Balance'!AH49*'2019 KESIS Energy Balance (2)'!$B$1</f>
        <v>38668120320000</v>
      </c>
      <c r="AI49" s="428">
        <f>'2019 KESIS Energy Balance'!AI49*'2019 KESIS Energy Balance (2)'!$B$1</f>
        <v>0</v>
      </c>
      <c r="AJ49" s="428">
        <f>'2019 KESIS Energy Balance'!AJ49*'2019 KESIS Energy Balance (2)'!$B$1</f>
        <v>0</v>
      </c>
      <c r="AK49" s="428">
        <f>'2019 KESIS Energy Balance'!AK49*'2019 KESIS Energy Balance (2)'!$B$1</f>
        <v>0</v>
      </c>
      <c r="AL49" s="428">
        <f>'2019 KESIS Energy Balance'!AL49*'2019 KESIS Energy Balance (2)'!$B$1</f>
        <v>0</v>
      </c>
      <c r="AM49" s="428">
        <f>'2019 KESIS Energy Balance'!AM49*'2019 KESIS Energy Balance (2)'!$B$1</f>
        <v>0</v>
      </c>
      <c r="AN49" s="428">
        <f>'2019 KESIS Energy Balance'!AN49*'2019 KESIS Energy Balance (2)'!$B$1</f>
        <v>0</v>
      </c>
      <c r="AO49" s="428">
        <f>'2019 KESIS Energy Balance'!AO49*'2019 KESIS Energy Balance (2)'!$B$1</f>
        <v>0</v>
      </c>
      <c r="AP49" s="428">
        <f>'2019 KESIS Energy Balance'!AP49*'2019 KESIS Energy Balance (2)'!$B$1</f>
        <v>62370650879999.992</v>
      </c>
      <c r="AQ49" s="428">
        <f>'2019 KESIS Energy Balance'!AQ49*'2019 KESIS Energy Balance (2)'!$B$1</f>
        <v>33246403840000.004</v>
      </c>
      <c r="AR49" s="428">
        <f>'2019 KESIS Energy Balance'!AR49*'2019 KESIS Energy Balance (2)'!$B$1</f>
        <v>16395617280000.002</v>
      </c>
      <c r="AS49" s="428">
        <f>'2019 KESIS Energy Balance'!AS49*'2019 KESIS Energy Balance (2)'!$B$1</f>
        <v>32564899840000</v>
      </c>
      <c r="AT49" s="428">
        <f>'2019 KESIS Energy Balance'!AT49*'2019 KESIS Energy Balance (2)'!$B$1</f>
        <v>2095381760000</v>
      </c>
      <c r="AU49" s="428">
        <f>'2019 KESIS Energy Balance'!AU49*'2019 KESIS Energy Balance (2)'!$B$1</f>
        <v>265776640000.00003</v>
      </c>
      <c r="AV49" s="428">
        <f>'2019 KESIS Energy Balance'!AV49*'2019 KESIS Energy Balance (2)'!$B$1</f>
        <v>0</v>
      </c>
      <c r="AW49" s="428">
        <f>'2019 KESIS Energy Balance'!AW49*'2019 KESIS Energy Balance (2)'!$B$1</f>
        <v>27197624320000</v>
      </c>
      <c r="AX49" s="428">
        <f>'2019 KESIS Energy Balance'!AX49*'2019 KESIS Energy Balance (2)'!$B$1</f>
        <v>0</v>
      </c>
      <c r="AY49" s="428">
        <f>'2019 KESIS Energy Balance'!AY49*'2019 KESIS Energy Balance (2)'!$B$1</f>
        <v>0</v>
      </c>
      <c r="AZ49" s="428">
        <f>'2019 KESIS Energy Balance'!AZ49*'2019 KESIS Energy Balance (2)'!$B$1</f>
        <v>0</v>
      </c>
      <c r="BA49" s="428">
        <f>'2019 KESIS Energy Balance'!BA49*'2019 KESIS Energy Balance (2)'!$B$1</f>
        <v>0</v>
      </c>
      <c r="BB49" s="428">
        <f>'2019 KESIS Energy Balance'!BB49*'2019 KESIS Energy Balance (2)'!$B$1</f>
        <v>8916968960000</v>
      </c>
      <c r="BC49" s="428">
        <f>'2019 KESIS Energy Balance'!BC49*'2019 KESIS Energy Balance (2)'!$B$1</f>
        <v>0</v>
      </c>
      <c r="BD49" s="428">
        <f>'2019 KESIS Energy Balance'!BD49*'2019 KESIS Energy Balance (2)'!$B$1</f>
        <v>1067868160000</v>
      </c>
      <c r="BE49" s="428">
        <f>'2019 KESIS Energy Balance'!BE49*'2019 KESIS Energy Balance (2)'!$B$1</f>
        <v>0</v>
      </c>
      <c r="BF49" s="428">
        <f>'2019 KESIS Energy Balance'!BF49*'2019 KESIS Energy Balance (2)'!$B$1</f>
        <v>0</v>
      </c>
      <c r="BG49" s="428">
        <f>'2019 KESIS Energy Balance'!BG49*'2019 KESIS Energy Balance (2)'!$B$1</f>
        <v>0</v>
      </c>
      <c r="BH49" s="428">
        <f>'2019 KESIS Energy Balance'!BH49*'2019 KESIS Energy Balance (2)'!$B$1</f>
        <v>1839796094720000</v>
      </c>
      <c r="BI49" s="428">
        <f>'2019 KESIS Energy Balance'!BI49*'2019 KESIS Energy Balance (2)'!$B$1</f>
        <v>234265402880000</v>
      </c>
      <c r="BJ49" s="428">
        <f>'2019 KESIS Energy Balance'!BJ49*'2019 KESIS Energy Balance (2)'!$B$1</f>
        <v>5496331664639999</v>
      </c>
      <c r="BK49" s="428">
        <f>'2019 KESIS Energy Balance'!BK49*'2019 KESIS Energy Balance (2)'!$B$1</f>
        <v>231618826240000</v>
      </c>
      <c r="BL49" s="104"/>
      <c r="BM49" s="104"/>
    </row>
    <row r="50" spans="2:65" collapsed="1">
      <c r="B50" s="116" t="s">
        <v>120</v>
      </c>
      <c r="C50" s="123" t="s">
        <v>331</v>
      </c>
      <c r="D50" s="428">
        <f>'2019 KESIS Energy Balance'!D50*'2019 KESIS Energy Balance (2)'!$B$1</f>
        <v>0</v>
      </c>
      <c r="E50" s="428">
        <f>'2019 KESIS Energy Balance'!E50*'2019 KESIS Energy Balance (2)'!$B$1</f>
        <v>122350026240000</v>
      </c>
      <c r="F50" s="428">
        <f>'2019 KESIS Energy Balance'!F50*'2019 KESIS Energy Balance (2)'!$B$1</f>
        <v>0</v>
      </c>
      <c r="G50" s="428">
        <f>'2019 KESIS Energy Balance'!G50*'2019 KESIS Energy Balance (2)'!$B$1</f>
        <v>145961054720000</v>
      </c>
      <c r="H50" s="428">
        <f>'2019 KESIS Energy Balance'!H50*'2019 KESIS Energy Balance (2)'!$B$1</f>
        <v>0</v>
      </c>
      <c r="I50" s="428">
        <f>'2019 KESIS Energy Balance'!I50*'2019 KESIS Energy Balance (2)'!$B$1</f>
        <v>1230080000</v>
      </c>
      <c r="J50" s="428">
        <f>'2019 KESIS Energy Balance'!J50*'2019 KESIS Energy Balance (2)'!$B$1</f>
        <v>0</v>
      </c>
      <c r="K50" s="428">
        <f>'2019 KESIS Energy Balance'!K50*'2019 KESIS Energy Balance (2)'!$B$1</f>
        <v>2261244160000</v>
      </c>
      <c r="L50" s="428">
        <f>'2019 KESIS Energy Balance'!L50*'2019 KESIS Energy Balance (2)'!$B$1</f>
        <v>28566068479999.996</v>
      </c>
      <c r="M50" s="428">
        <f>'2019 KESIS Energy Balance'!M50*'2019 KESIS Energy Balance (2)'!$B$1</f>
        <v>0</v>
      </c>
      <c r="N50" s="428">
        <f>'2019 KESIS Energy Balance'!N50*'2019 KESIS Energy Balance (2)'!$B$1</f>
        <v>73095202560000</v>
      </c>
      <c r="O50" s="428">
        <f>'2019 KESIS Energy Balance'!O50*'2019 KESIS Energy Balance (2)'!$B$1</f>
        <v>1776791040000</v>
      </c>
      <c r="P50" s="428">
        <f>'2019 KESIS Energy Balance'!P50*'2019 KESIS Energy Balance (2)'!$B$1</f>
        <v>14034141440000</v>
      </c>
      <c r="Q50" s="428">
        <f>'2019 KESIS Energy Balance'!Q50*'2019 KESIS Energy Balance (2)'!$B$1</f>
        <v>26974265600000</v>
      </c>
      <c r="R50" s="428">
        <f>'2019 KESIS Energy Balance'!R50*'2019 KESIS Energy Balance (2)'!$B$1</f>
        <v>299416788480000</v>
      </c>
      <c r="S50" s="428">
        <f>'2019 KESIS Energy Balance'!S50*'2019 KESIS Energy Balance (2)'!$B$1</f>
        <v>0</v>
      </c>
      <c r="T50" s="428">
        <f>'2019 KESIS Energy Balance'!T50*'2019 KESIS Energy Balance (2)'!$B$1</f>
        <v>0</v>
      </c>
      <c r="U50" s="428">
        <f>'2019 KESIS Energy Balance'!U50*'2019 KESIS Energy Balance (2)'!$B$1</f>
        <v>0</v>
      </c>
      <c r="V50" s="428">
        <f>'2019 KESIS Energy Balance'!V50*'2019 KESIS Energy Balance (2)'!$B$1</f>
        <v>0</v>
      </c>
      <c r="W50" s="428">
        <f>'2019 KESIS Energy Balance'!W50*'2019 KESIS Energy Balance (2)'!$B$1</f>
        <v>30113548800000</v>
      </c>
      <c r="X50" s="428">
        <f>'2019 KESIS Energy Balance'!X50*'2019 KESIS Energy Balance (2)'!$B$1</f>
        <v>33317312000000</v>
      </c>
      <c r="Y50" s="428">
        <f>'2019 KESIS Energy Balance'!Y50*'2019 KESIS Energy Balance (2)'!$B$1</f>
        <v>9704577280000</v>
      </c>
      <c r="Z50" s="428">
        <f>'2019 KESIS Energy Balance'!Z50*'2019 KESIS Energy Balance (2)'!$B$1</f>
        <v>7576062720000</v>
      </c>
      <c r="AA50" s="428">
        <f>'2019 KESIS Energy Balance'!AA50*'2019 KESIS Energy Balance (2)'!$B$1</f>
        <v>119040000</v>
      </c>
      <c r="AB50" s="428">
        <f>'2019 KESIS Energy Balance'!AB50*'2019 KESIS Energy Balance (2)'!$B$1</f>
        <v>0</v>
      </c>
      <c r="AC50" s="428">
        <f>'2019 KESIS Energy Balance'!AC50*'2019 KESIS Energy Balance (2)'!$B$1</f>
        <v>1388800000.0000002</v>
      </c>
      <c r="AD50" s="428">
        <f>'2019 KESIS Energy Balance'!AD50*'2019 KESIS Energy Balance (2)'!$B$1</f>
        <v>6613227519999.999</v>
      </c>
      <c r="AE50" s="428">
        <f>'2019 KESIS Energy Balance'!AE50*'2019 KESIS Energy Balance (2)'!$B$1</f>
        <v>90957591039999.984</v>
      </c>
      <c r="AF50" s="428">
        <f>'2019 KESIS Energy Balance'!AF50*'2019 KESIS Energy Balance (2)'!$B$1</f>
        <v>2699509760000</v>
      </c>
      <c r="AG50" s="428">
        <f>'2019 KESIS Energy Balance'!AG50*'2019 KESIS Energy Balance (2)'!$B$1</f>
        <v>1239008000000</v>
      </c>
      <c r="AH50" s="428">
        <f>'2019 KESIS Energy Balance'!AH50*'2019 KESIS Energy Balance (2)'!$B$1</f>
        <v>29043220480000</v>
      </c>
      <c r="AI50" s="428">
        <f>'2019 KESIS Energy Balance'!AI50*'2019 KESIS Energy Balance (2)'!$B$1</f>
        <v>0</v>
      </c>
      <c r="AJ50" s="428">
        <f>'2019 KESIS Energy Balance'!AJ50*'2019 KESIS Energy Balance (2)'!$B$1</f>
        <v>0</v>
      </c>
      <c r="AK50" s="428">
        <f>'2019 KESIS Energy Balance'!AK50*'2019 KESIS Energy Balance (2)'!$B$1</f>
        <v>0</v>
      </c>
      <c r="AL50" s="428">
        <f>'2019 KESIS Energy Balance'!AL50*'2019 KESIS Energy Balance (2)'!$B$1</f>
        <v>0</v>
      </c>
      <c r="AM50" s="428">
        <f>'2019 KESIS Energy Balance'!AM50*'2019 KESIS Energy Balance (2)'!$B$1</f>
        <v>0</v>
      </c>
      <c r="AN50" s="428">
        <f>'2019 KESIS Energy Balance'!AN50*'2019 KESIS Energy Balance (2)'!$B$1</f>
        <v>0</v>
      </c>
      <c r="AO50" s="428">
        <f>'2019 KESIS Energy Balance'!AO50*'2019 KESIS Energy Balance (2)'!$B$1</f>
        <v>0</v>
      </c>
      <c r="AP50" s="428">
        <f>'2019 KESIS Energy Balance'!AP50*'2019 KESIS Energy Balance (2)'!$B$1</f>
        <v>58651682560000</v>
      </c>
      <c r="AQ50" s="428">
        <f>'2019 KESIS Energy Balance'!AQ50*'2019 KESIS Energy Balance (2)'!$B$1</f>
        <v>5311604480000</v>
      </c>
      <c r="AR50" s="428">
        <f>'2019 KESIS Energy Balance'!AR50*'2019 KESIS Energy Balance (2)'!$B$1</f>
        <v>15181806080000</v>
      </c>
      <c r="AS50" s="428">
        <f>'2019 KESIS Energy Balance'!AS50*'2019 KESIS Energy Balance (2)'!$B$1</f>
        <v>24353957120000</v>
      </c>
      <c r="AT50" s="428">
        <f>'2019 KESIS Energy Balance'!AT50*'2019 KESIS Energy Balance (2)'!$B$1</f>
        <v>741619200000</v>
      </c>
      <c r="AU50" s="428">
        <f>'2019 KESIS Energy Balance'!AU50*'2019 KESIS Energy Balance (2)'!$B$1</f>
        <v>188003840000.00003</v>
      </c>
      <c r="AV50" s="428">
        <f>'2019 KESIS Energy Balance'!AV50*'2019 KESIS Energy Balance (2)'!$B$1</f>
        <v>0</v>
      </c>
      <c r="AW50" s="428">
        <f>'2019 KESIS Energy Balance'!AW50*'2019 KESIS Energy Balance (2)'!$B$1</f>
        <v>0</v>
      </c>
      <c r="AX50" s="428">
        <f>'2019 KESIS Energy Balance'!AX50*'2019 KESIS Energy Balance (2)'!$B$1</f>
        <v>0</v>
      </c>
      <c r="AY50" s="428">
        <f>'2019 KESIS Energy Balance'!AY50*'2019 KESIS Energy Balance (2)'!$B$1</f>
        <v>0</v>
      </c>
      <c r="AZ50" s="428">
        <f>'2019 KESIS Energy Balance'!AZ50*'2019 KESIS Energy Balance (2)'!$B$1</f>
        <v>0</v>
      </c>
      <c r="BA50" s="428">
        <f>'2019 KESIS Energy Balance'!BA50*'2019 KESIS Energy Balance (2)'!$B$1</f>
        <v>0</v>
      </c>
      <c r="BB50" s="428">
        <f>'2019 KESIS Energy Balance'!BB50*'2019 KESIS Energy Balance (2)'!$B$1</f>
        <v>1342255360000</v>
      </c>
      <c r="BC50" s="428">
        <f>'2019 KESIS Energy Balance'!BC50*'2019 KESIS Energy Balance (2)'!$B$1</f>
        <v>0</v>
      </c>
      <c r="BD50" s="428">
        <f>'2019 KESIS Energy Balance'!BD50*'2019 KESIS Energy Balance (2)'!$B$1</f>
        <v>39680000000</v>
      </c>
      <c r="BE50" s="428">
        <f>'2019 KESIS Energy Balance'!BE50*'2019 KESIS Energy Balance (2)'!$B$1</f>
        <v>0</v>
      </c>
      <c r="BF50" s="428">
        <f>'2019 KESIS Energy Balance'!BF50*'2019 KESIS Energy Balance (2)'!$B$1</f>
        <v>0</v>
      </c>
      <c r="BG50" s="428">
        <f>'2019 KESIS Energy Balance'!BG50*'2019 KESIS Energy Balance (2)'!$B$1</f>
        <v>0</v>
      </c>
      <c r="BH50" s="428">
        <f>'2019 KESIS Energy Balance'!BH50*'2019 KESIS Energy Balance (2)'!$B$1</f>
        <v>1007329931520000</v>
      </c>
      <c r="BI50" s="428">
        <f>'2019 KESIS Energy Balance'!BI50*'2019 KESIS Energy Balance (2)'!$B$1</f>
        <v>133807983360000</v>
      </c>
      <c r="BJ50" s="428">
        <f>'2019 KESIS Energy Balance'!BJ50*'2019 KESIS Energy Balance (2)'!$B$1</f>
        <v>2172650901760000.3</v>
      </c>
      <c r="BK50" s="428">
        <f>'2019 KESIS Energy Balance'!BK50*'2019 KESIS Energy Balance (2)'!$B$1</f>
        <v>151735129600000</v>
      </c>
      <c r="BL50" s="104"/>
      <c r="BM50" s="104"/>
    </row>
    <row r="51" spans="2:65" s="88" customFormat="1">
      <c r="B51" s="91" t="s">
        <v>332</v>
      </c>
      <c r="C51" s="136" t="s">
        <v>333</v>
      </c>
      <c r="D51" s="428">
        <f>'2019 KESIS Energy Balance'!D51*'2019 KESIS Energy Balance (2)'!$B$1</f>
        <v>0</v>
      </c>
      <c r="E51" s="428">
        <f>'2019 KESIS Energy Balance'!E51*'2019 KESIS Energy Balance (2)'!$B$1</f>
        <v>0</v>
      </c>
      <c r="F51" s="428">
        <f>'2019 KESIS Energy Balance'!F51*'2019 KESIS Energy Balance (2)'!$B$1</f>
        <v>0</v>
      </c>
      <c r="G51" s="428">
        <f>'2019 KESIS Energy Balance'!G51*'2019 KESIS Energy Balance (2)'!$B$1</f>
        <v>0</v>
      </c>
      <c r="H51" s="428">
        <f>'2019 KESIS Energy Balance'!H51*'2019 KESIS Energy Balance (2)'!$B$1</f>
        <v>0</v>
      </c>
      <c r="I51" s="428">
        <f>'2019 KESIS Energy Balance'!I51*'2019 KESIS Energy Balance (2)'!$B$1</f>
        <v>0</v>
      </c>
      <c r="J51" s="428">
        <f>'2019 KESIS Energy Balance'!J51*'2019 KESIS Energy Balance (2)'!$B$1</f>
        <v>0</v>
      </c>
      <c r="K51" s="428">
        <f>'2019 KESIS Energy Balance'!K51*'2019 KESIS Energy Balance (2)'!$B$1</f>
        <v>2195018240000</v>
      </c>
      <c r="L51" s="428">
        <f>'2019 KESIS Energy Balance'!L51*'2019 KESIS Energy Balance (2)'!$B$1</f>
        <v>0</v>
      </c>
      <c r="M51" s="428">
        <f>'2019 KESIS Energy Balance'!M51*'2019 KESIS Energy Balance (2)'!$B$1</f>
        <v>0</v>
      </c>
      <c r="N51" s="428">
        <f>'2019 KESIS Energy Balance'!N51*'2019 KESIS Energy Balance (2)'!$B$1</f>
        <v>0</v>
      </c>
      <c r="O51" s="428">
        <f>'2019 KESIS Energy Balance'!O51*'2019 KESIS Energy Balance (2)'!$B$1</f>
        <v>0</v>
      </c>
      <c r="P51" s="428">
        <f>'2019 KESIS Energy Balance'!P51*'2019 KESIS Energy Balance (2)'!$B$1</f>
        <v>0</v>
      </c>
      <c r="Q51" s="428">
        <f>'2019 KESIS Energy Balance'!Q51*'2019 KESIS Energy Balance (2)'!$B$1</f>
        <v>0</v>
      </c>
      <c r="R51" s="428">
        <f>'2019 KESIS Energy Balance'!R51*'2019 KESIS Energy Balance (2)'!$B$1</f>
        <v>1626880000</v>
      </c>
      <c r="S51" s="428">
        <f>'2019 KESIS Energy Balance'!S51*'2019 KESIS Energy Balance (2)'!$B$1</f>
        <v>0</v>
      </c>
      <c r="T51" s="428">
        <f>'2019 KESIS Energy Balance'!T51*'2019 KESIS Energy Balance (2)'!$B$1</f>
        <v>0</v>
      </c>
      <c r="U51" s="428">
        <f>'2019 KESIS Energy Balance'!U51*'2019 KESIS Energy Balance (2)'!$B$1</f>
        <v>0</v>
      </c>
      <c r="V51" s="428">
        <f>'2019 KESIS Energy Balance'!V51*'2019 KESIS Energy Balance (2)'!$B$1</f>
        <v>0</v>
      </c>
      <c r="W51" s="428">
        <f>'2019 KESIS Energy Balance'!W51*'2019 KESIS Energy Balance (2)'!$B$1</f>
        <v>0</v>
      </c>
      <c r="X51" s="428">
        <f>'2019 KESIS Energy Balance'!X51*'2019 KESIS Energy Balance (2)'!$B$1</f>
        <v>181932800000</v>
      </c>
      <c r="Y51" s="428">
        <f>'2019 KESIS Energy Balance'!Y51*'2019 KESIS Energy Balance (2)'!$B$1</f>
        <v>5515520000.000001</v>
      </c>
      <c r="Z51" s="428">
        <f>'2019 KESIS Energy Balance'!Z51*'2019 KESIS Energy Balance (2)'!$B$1</f>
        <v>1522958080000</v>
      </c>
      <c r="AA51" s="428">
        <f>'2019 KESIS Energy Balance'!AA51*'2019 KESIS Energy Balance (2)'!$B$1</f>
        <v>0</v>
      </c>
      <c r="AB51" s="428">
        <f>'2019 KESIS Energy Balance'!AB51*'2019 KESIS Energy Balance (2)'!$B$1</f>
        <v>0</v>
      </c>
      <c r="AC51" s="428">
        <f>'2019 KESIS Energy Balance'!AC51*'2019 KESIS Energy Balance (2)'!$B$1</f>
        <v>0</v>
      </c>
      <c r="AD51" s="428">
        <f>'2019 KESIS Energy Balance'!AD51*'2019 KESIS Energy Balance (2)'!$B$1</f>
        <v>3714801920000</v>
      </c>
      <c r="AE51" s="428">
        <f>'2019 KESIS Energy Balance'!AE51*'2019 KESIS Energy Balance (2)'!$B$1</f>
        <v>6736830720000</v>
      </c>
      <c r="AF51" s="428">
        <f>'2019 KESIS Energy Balance'!AF51*'2019 KESIS Energy Balance (2)'!$B$1</f>
        <v>531672319999.99994</v>
      </c>
      <c r="AG51" s="428">
        <f>'2019 KESIS Energy Balance'!AG51*'2019 KESIS Energy Balance (2)'!$B$1</f>
        <v>426401280000</v>
      </c>
      <c r="AH51" s="428">
        <f>'2019 KESIS Energy Balance'!AH51*'2019 KESIS Energy Balance (2)'!$B$1</f>
        <v>104755200000</v>
      </c>
      <c r="AI51" s="428">
        <f>'2019 KESIS Energy Balance'!AI51*'2019 KESIS Energy Balance (2)'!$B$1</f>
        <v>0</v>
      </c>
      <c r="AJ51" s="428">
        <f>'2019 KESIS Energy Balance'!AJ51*'2019 KESIS Energy Balance (2)'!$B$1</f>
        <v>0</v>
      </c>
      <c r="AK51" s="428">
        <f>'2019 KESIS Energy Balance'!AK51*'2019 KESIS Energy Balance (2)'!$B$1</f>
        <v>0</v>
      </c>
      <c r="AL51" s="428">
        <f>'2019 KESIS Energy Balance'!AL51*'2019 KESIS Energy Balance (2)'!$B$1</f>
        <v>0</v>
      </c>
      <c r="AM51" s="428">
        <f>'2019 KESIS Energy Balance'!AM51*'2019 KESIS Energy Balance (2)'!$B$1</f>
        <v>0</v>
      </c>
      <c r="AN51" s="428">
        <f>'2019 KESIS Energy Balance'!AN51*'2019 KESIS Energy Balance (2)'!$B$1</f>
        <v>0</v>
      </c>
      <c r="AO51" s="428">
        <f>'2019 KESIS Energy Balance'!AO51*'2019 KESIS Energy Balance (2)'!$B$1</f>
        <v>0</v>
      </c>
      <c r="AP51" s="428">
        <f>'2019 KESIS Energy Balance'!AP51*'2019 KESIS Energy Balance (2)'!$B$1</f>
        <v>0</v>
      </c>
      <c r="AQ51" s="428">
        <f>'2019 KESIS Energy Balance'!AQ51*'2019 KESIS Energy Balance (2)'!$B$1</f>
        <v>28093440000</v>
      </c>
      <c r="AR51" s="428">
        <f>'2019 KESIS Energy Balance'!AR51*'2019 KESIS Energy Balance (2)'!$B$1</f>
        <v>0</v>
      </c>
      <c r="AS51" s="428">
        <f>'2019 KESIS Energy Balance'!AS51*'2019 KESIS Energy Balance (2)'!$B$1</f>
        <v>5307755520000</v>
      </c>
      <c r="AT51" s="428">
        <f>'2019 KESIS Energy Balance'!AT51*'2019 KESIS Energy Balance (2)'!$B$1</f>
        <v>0</v>
      </c>
      <c r="AU51" s="428">
        <f>'2019 KESIS Energy Balance'!AU51*'2019 KESIS Energy Balance (2)'!$B$1</f>
        <v>0</v>
      </c>
      <c r="AV51" s="428">
        <f>'2019 KESIS Energy Balance'!AV51*'2019 KESIS Energy Balance (2)'!$B$1</f>
        <v>0</v>
      </c>
      <c r="AW51" s="428">
        <f>'2019 KESIS Energy Balance'!AW51*'2019 KESIS Energy Balance (2)'!$B$1</f>
        <v>0</v>
      </c>
      <c r="AX51" s="428">
        <f>'2019 KESIS Energy Balance'!AX51*'2019 KESIS Energy Balance (2)'!$B$1</f>
        <v>0</v>
      </c>
      <c r="AY51" s="428">
        <f>'2019 KESIS Energy Balance'!AY51*'2019 KESIS Energy Balance (2)'!$B$1</f>
        <v>0</v>
      </c>
      <c r="AZ51" s="428">
        <f>'2019 KESIS Energy Balance'!AZ51*'2019 KESIS Energy Balance (2)'!$B$1</f>
        <v>0</v>
      </c>
      <c r="BA51" s="428">
        <f>'2019 KESIS Energy Balance'!BA51*'2019 KESIS Energy Balance (2)'!$B$1</f>
        <v>0</v>
      </c>
      <c r="BB51" s="428">
        <f>'2019 KESIS Energy Balance'!BB51*'2019 KESIS Energy Balance (2)'!$B$1</f>
        <v>1163655680000</v>
      </c>
      <c r="BC51" s="428">
        <f>'2019 KESIS Energy Balance'!BC51*'2019 KESIS Energy Balance (2)'!$B$1</f>
        <v>0</v>
      </c>
      <c r="BD51" s="428">
        <f>'2019 KESIS Energy Balance'!BD51*'2019 KESIS Energy Balance (2)'!$B$1</f>
        <v>0</v>
      </c>
      <c r="BE51" s="428">
        <f>'2019 KESIS Energy Balance'!BE51*'2019 KESIS Energy Balance (2)'!$B$1</f>
        <v>0</v>
      </c>
      <c r="BF51" s="428">
        <f>'2019 KESIS Energy Balance'!BF51*'2019 KESIS Energy Balance (2)'!$B$1</f>
        <v>0</v>
      </c>
      <c r="BG51" s="428">
        <f>'2019 KESIS Energy Balance'!BG51*'2019 KESIS Energy Balance (2)'!$B$1</f>
        <v>0</v>
      </c>
      <c r="BH51" s="428">
        <f>'2019 KESIS Energy Balance'!BH51*'2019 KESIS Energy Balance (2)'!$B$1</f>
        <v>48340120320000</v>
      </c>
      <c r="BI51" s="428">
        <f>'2019 KESIS Energy Balance'!BI51*'2019 KESIS Energy Balance (2)'!$B$1</f>
        <v>0</v>
      </c>
      <c r="BJ51" s="428">
        <f>'2019 KESIS Energy Balance'!BJ51*'2019 KESIS Energy Balance (2)'!$B$1</f>
        <v>70261137920000</v>
      </c>
      <c r="BK51" s="428">
        <f>'2019 KESIS Energy Balance'!BK51*'2019 KESIS Energy Balance (2)'!$B$1</f>
        <v>6499504640000</v>
      </c>
      <c r="BL51" s="90"/>
      <c r="BM51" s="90"/>
    </row>
    <row r="52" spans="2:65" s="88" customFormat="1" collapsed="1">
      <c r="B52" s="91" t="s">
        <v>334</v>
      </c>
      <c r="C52" s="136" t="s">
        <v>335</v>
      </c>
      <c r="D52" s="428">
        <f>'2019 KESIS Energy Balance'!D52*'2019 KESIS Energy Balance (2)'!$B$1</f>
        <v>0</v>
      </c>
      <c r="E52" s="428">
        <f>'2019 KESIS Energy Balance'!E52*'2019 KESIS Energy Balance (2)'!$B$1</f>
        <v>0</v>
      </c>
      <c r="F52" s="428">
        <f>'2019 KESIS Energy Balance'!F52*'2019 KESIS Energy Balance (2)'!$B$1</f>
        <v>0</v>
      </c>
      <c r="G52" s="428">
        <f>'2019 KESIS Energy Balance'!G52*'2019 KESIS Energy Balance (2)'!$B$1</f>
        <v>0</v>
      </c>
      <c r="H52" s="428">
        <f>'2019 KESIS Energy Balance'!H52*'2019 KESIS Energy Balance (2)'!$B$1</f>
        <v>0</v>
      </c>
      <c r="I52" s="428">
        <f>'2019 KESIS Energy Balance'!I52*'2019 KESIS Energy Balance (2)'!$B$1</f>
        <v>0</v>
      </c>
      <c r="J52" s="428">
        <f>'2019 KESIS Energy Balance'!J52*'2019 KESIS Energy Balance (2)'!$B$1</f>
        <v>0</v>
      </c>
      <c r="K52" s="428">
        <f>'2019 KESIS Energy Balance'!K52*'2019 KESIS Energy Balance (2)'!$B$1</f>
        <v>0</v>
      </c>
      <c r="L52" s="428">
        <f>'2019 KESIS Energy Balance'!L52*'2019 KESIS Energy Balance (2)'!$B$1</f>
        <v>0</v>
      </c>
      <c r="M52" s="428">
        <f>'2019 KESIS Energy Balance'!M52*'2019 KESIS Energy Balance (2)'!$B$1</f>
        <v>0</v>
      </c>
      <c r="N52" s="428">
        <f>'2019 KESIS Energy Balance'!N52*'2019 KESIS Energy Balance (2)'!$B$1</f>
        <v>0</v>
      </c>
      <c r="O52" s="428">
        <f>'2019 KESIS Energy Balance'!O52*'2019 KESIS Energy Balance (2)'!$B$1</f>
        <v>0</v>
      </c>
      <c r="P52" s="428">
        <f>'2019 KESIS Energy Balance'!P52*'2019 KESIS Energy Balance (2)'!$B$1</f>
        <v>0</v>
      </c>
      <c r="Q52" s="428">
        <f>'2019 KESIS Energy Balance'!Q52*'2019 KESIS Energy Balance (2)'!$B$1</f>
        <v>0</v>
      </c>
      <c r="R52" s="428">
        <f>'2019 KESIS Energy Balance'!R52*'2019 KESIS Energy Balance (2)'!$B$1</f>
        <v>0</v>
      </c>
      <c r="S52" s="428">
        <f>'2019 KESIS Energy Balance'!S52*'2019 KESIS Energy Balance (2)'!$B$1</f>
        <v>0</v>
      </c>
      <c r="T52" s="428">
        <f>'2019 KESIS Energy Balance'!T52*'2019 KESIS Energy Balance (2)'!$B$1</f>
        <v>0</v>
      </c>
      <c r="U52" s="428">
        <f>'2019 KESIS Energy Balance'!U52*'2019 KESIS Energy Balance (2)'!$B$1</f>
        <v>0</v>
      </c>
      <c r="V52" s="428">
        <f>'2019 KESIS Energy Balance'!V52*'2019 KESIS Energy Balance (2)'!$B$1</f>
        <v>0</v>
      </c>
      <c r="W52" s="428">
        <f>'2019 KESIS Energy Balance'!W52*'2019 KESIS Energy Balance (2)'!$B$1</f>
        <v>0</v>
      </c>
      <c r="X52" s="428">
        <f>'2019 KESIS Energy Balance'!X52*'2019 KESIS Energy Balance (2)'!$B$1</f>
        <v>45711360000</v>
      </c>
      <c r="Y52" s="428">
        <f>'2019 KESIS Energy Balance'!Y52*'2019 KESIS Energy Balance (2)'!$B$1</f>
        <v>0</v>
      </c>
      <c r="Z52" s="428">
        <f>'2019 KESIS Energy Balance'!Z52*'2019 KESIS Energy Balance (2)'!$B$1</f>
        <v>3229872640000</v>
      </c>
      <c r="AA52" s="428">
        <f>'2019 KESIS Energy Balance'!AA52*'2019 KESIS Energy Balance (2)'!$B$1</f>
        <v>0</v>
      </c>
      <c r="AB52" s="428">
        <f>'2019 KESIS Energy Balance'!AB52*'2019 KESIS Energy Balance (2)'!$B$1</f>
        <v>0</v>
      </c>
      <c r="AC52" s="428">
        <f>'2019 KESIS Energy Balance'!AC52*'2019 KESIS Energy Balance (2)'!$B$1</f>
        <v>0</v>
      </c>
      <c r="AD52" s="428">
        <f>'2019 KESIS Energy Balance'!AD52*'2019 KESIS Energy Balance (2)'!$B$1</f>
        <v>8689920000</v>
      </c>
      <c r="AE52" s="428">
        <f>'2019 KESIS Energy Balance'!AE52*'2019 KESIS Energy Balance (2)'!$B$1</f>
        <v>35467968000000</v>
      </c>
      <c r="AF52" s="428">
        <f>'2019 KESIS Energy Balance'!AF52*'2019 KESIS Energy Balance (2)'!$B$1</f>
        <v>39481600000</v>
      </c>
      <c r="AG52" s="428">
        <f>'2019 KESIS Energy Balance'!AG52*'2019 KESIS Energy Balance (2)'!$B$1</f>
        <v>190106880000</v>
      </c>
      <c r="AH52" s="428">
        <f>'2019 KESIS Energy Balance'!AH52*'2019 KESIS Energy Balance (2)'!$B$1</f>
        <v>262641920000</v>
      </c>
      <c r="AI52" s="428">
        <f>'2019 KESIS Energy Balance'!AI52*'2019 KESIS Energy Balance (2)'!$B$1</f>
        <v>0</v>
      </c>
      <c r="AJ52" s="428">
        <f>'2019 KESIS Energy Balance'!AJ52*'2019 KESIS Energy Balance (2)'!$B$1</f>
        <v>0</v>
      </c>
      <c r="AK52" s="428">
        <f>'2019 KESIS Energy Balance'!AK52*'2019 KESIS Energy Balance (2)'!$B$1</f>
        <v>0</v>
      </c>
      <c r="AL52" s="428">
        <f>'2019 KESIS Energy Balance'!AL52*'2019 KESIS Energy Balance (2)'!$B$1</f>
        <v>0</v>
      </c>
      <c r="AM52" s="428">
        <f>'2019 KESIS Energy Balance'!AM52*'2019 KESIS Energy Balance (2)'!$B$1</f>
        <v>0</v>
      </c>
      <c r="AN52" s="428">
        <f>'2019 KESIS Energy Balance'!AN52*'2019 KESIS Energy Balance (2)'!$B$1</f>
        <v>0</v>
      </c>
      <c r="AO52" s="428">
        <f>'2019 KESIS Energy Balance'!AO52*'2019 KESIS Energy Balance (2)'!$B$1</f>
        <v>0</v>
      </c>
      <c r="AP52" s="428">
        <f>'2019 KESIS Energy Balance'!AP52*'2019 KESIS Energy Balance (2)'!$B$1</f>
        <v>0</v>
      </c>
      <c r="AQ52" s="428">
        <f>'2019 KESIS Energy Balance'!AQ52*'2019 KESIS Energy Balance (2)'!$B$1</f>
        <v>0</v>
      </c>
      <c r="AR52" s="428">
        <f>'2019 KESIS Energy Balance'!AR52*'2019 KESIS Energy Balance (2)'!$B$1</f>
        <v>0</v>
      </c>
      <c r="AS52" s="428">
        <f>'2019 KESIS Energy Balance'!AS52*'2019 KESIS Energy Balance (2)'!$B$1</f>
        <v>0</v>
      </c>
      <c r="AT52" s="428">
        <f>'2019 KESIS Energy Balance'!AT52*'2019 KESIS Energy Balance (2)'!$B$1</f>
        <v>0</v>
      </c>
      <c r="AU52" s="428">
        <f>'2019 KESIS Energy Balance'!AU52*'2019 KESIS Energy Balance (2)'!$B$1</f>
        <v>0</v>
      </c>
      <c r="AV52" s="428">
        <f>'2019 KESIS Energy Balance'!AV52*'2019 KESIS Energy Balance (2)'!$B$1</f>
        <v>0</v>
      </c>
      <c r="AW52" s="428">
        <f>'2019 KESIS Energy Balance'!AW52*'2019 KESIS Energy Balance (2)'!$B$1</f>
        <v>0</v>
      </c>
      <c r="AX52" s="428">
        <f>'2019 KESIS Energy Balance'!AX52*'2019 KESIS Energy Balance (2)'!$B$1</f>
        <v>0</v>
      </c>
      <c r="AY52" s="428">
        <f>'2019 KESIS Energy Balance'!AY52*'2019 KESIS Energy Balance (2)'!$B$1</f>
        <v>0</v>
      </c>
      <c r="AZ52" s="428">
        <f>'2019 KESIS Energy Balance'!AZ52*'2019 KESIS Energy Balance (2)'!$B$1</f>
        <v>0</v>
      </c>
      <c r="BA52" s="428">
        <f>'2019 KESIS Energy Balance'!BA52*'2019 KESIS Energy Balance (2)'!$B$1</f>
        <v>0</v>
      </c>
      <c r="BB52" s="428">
        <f>'2019 KESIS Energy Balance'!BB52*'2019 KESIS Energy Balance (2)'!$B$1</f>
        <v>0</v>
      </c>
      <c r="BC52" s="428">
        <f>'2019 KESIS Energy Balance'!BC52*'2019 KESIS Energy Balance (2)'!$B$1</f>
        <v>0</v>
      </c>
      <c r="BD52" s="428">
        <f>'2019 KESIS Energy Balance'!BD52*'2019 KESIS Energy Balance (2)'!$B$1</f>
        <v>0</v>
      </c>
      <c r="BE52" s="428">
        <f>'2019 KESIS Energy Balance'!BE52*'2019 KESIS Energy Balance (2)'!$B$1</f>
        <v>0</v>
      </c>
      <c r="BF52" s="428">
        <f>'2019 KESIS Energy Balance'!BF52*'2019 KESIS Energy Balance (2)'!$B$1</f>
        <v>0</v>
      </c>
      <c r="BG52" s="428">
        <f>'2019 KESIS Energy Balance'!BG52*'2019 KESIS Energy Balance (2)'!$B$1</f>
        <v>0</v>
      </c>
      <c r="BH52" s="428">
        <f>'2019 KESIS Energy Balance'!BH52*'2019 KESIS Energy Balance (2)'!$B$1</f>
        <v>10711695360000</v>
      </c>
      <c r="BI52" s="428">
        <f>'2019 KESIS Energy Balance'!BI52*'2019 KESIS Energy Balance (2)'!$B$1</f>
        <v>0</v>
      </c>
      <c r="BJ52" s="428">
        <f>'2019 KESIS Energy Balance'!BJ52*'2019 KESIS Energy Balance (2)'!$B$1</f>
        <v>49956167680000.008</v>
      </c>
      <c r="BK52" s="428">
        <f>'2019 KESIS Energy Balance'!BK52*'2019 KESIS Energy Balance (2)'!$B$1</f>
        <v>0</v>
      </c>
      <c r="BL52" s="90"/>
      <c r="BM52" s="90"/>
    </row>
    <row r="53" spans="2:65" s="88" customFormat="1">
      <c r="B53" s="91" t="s">
        <v>336</v>
      </c>
      <c r="C53" s="136" t="s">
        <v>337</v>
      </c>
      <c r="D53" s="428">
        <f>'2019 KESIS Energy Balance'!D53*'2019 KESIS Energy Balance (2)'!$B$1</f>
        <v>0</v>
      </c>
      <c r="E53" s="428">
        <f>'2019 KESIS Energy Balance'!E53*'2019 KESIS Energy Balance (2)'!$B$1</f>
        <v>0</v>
      </c>
      <c r="F53" s="428">
        <f>'2019 KESIS Energy Balance'!F53*'2019 KESIS Energy Balance (2)'!$B$1</f>
        <v>0</v>
      </c>
      <c r="G53" s="428">
        <f>'2019 KESIS Energy Balance'!G53*'2019 KESIS Energy Balance (2)'!$B$1</f>
        <v>0</v>
      </c>
      <c r="H53" s="428">
        <f>'2019 KESIS Energy Balance'!H53*'2019 KESIS Energy Balance (2)'!$B$1</f>
        <v>0</v>
      </c>
      <c r="I53" s="428">
        <f>'2019 KESIS Energy Balance'!I53*'2019 KESIS Energy Balance (2)'!$B$1</f>
        <v>0</v>
      </c>
      <c r="J53" s="428">
        <f>'2019 KESIS Energy Balance'!J53*'2019 KESIS Energy Balance (2)'!$B$1</f>
        <v>0</v>
      </c>
      <c r="K53" s="428">
        <f>'2019 KESIS Energy Balance'!K53*'2019 KESIS Energy Balance (2)'!$B$1</f>
        <v>0</v>
      </c>
      <c r="L53" s="428">
        <f>'2019 KESIS Energy Balance'!L53*'2019 KESIS Energy Balance (2)'!$B$1</f>
        <v>0</v>
      </c>
      <c r="M53" s="428">
        <f>'2019 KESIS Energy Balance'!M53*'2019 KESIS Energy Balance (2)'!$B$1</f>
        <v>0</v>
      </c>
      <c r="N53" s="428">
        <f>'2019 KESIS Energy Balance'!N53*'2019 KESIS Energy Balance (2)'!$B$1</f>
        <v>0</v>
      </c>
      <c r="O53" s="428">
        <f>'2019 KESIS Energy Balance'!O53*'2019 KESIS Energy Balance (2)'!$B$1</f>
        <v>0</v>
      </c>
      <c r="P53" s="428">
        <f>'2019 KESIS Energy Balance'!P53*'2019 KESIS Energy Balance (2)'!$B$1</f>
        <v>0</v>
      </c>
      <c r="Q53" s="428">
        <f>'2019 KESIS Energy Balance'!Q53*'2019 KESIS Energy Balance (2)'!$B$1</f>
        <v>0</v>
      </c>
      <c r="R53" s="428">
        <f>'2019 KESIS Energy Balance'!R53*'2019 KESIS Energy Balance (2)'!$B$1</f>
        <v>0</v>
      </c>
      <c r="S53" s="428">
        <f>'2019 KESIS Energy Balance'!S53*'2019 KESIS Energy Balance (2)'!$B$1</f>
        <v>0</v>
      </c>
      <c r="T53" s="428">
        <f>'2019 KESIS Energy Balance'!T53*'2019 KESIS Energy Balance (2)'!$B$1</f>
        <v>0</v>
      </c>
      <c r="U53" s="428">
        <f>'2019 KESIS Energy Balance'!U53*'2019 KESIS Energy Balance (2)'!$B$1</f>
        <v>0</v>
      </c>
      <c r="V53" s="428">
        <f>'2019 KESIS Energy Balance'!V53*'2019 KESIS Energy Balance (2)'!$B$1</f>
        <v>0</v>
      </c>
      <c r="W53" s="428">
        <f>'2019 KESIS Energy Balance'!W53*'2019 KESIS Energy Balance (2)'!$B$1</f>
        <v>0</v>
      </c>
      <c r="X53" s="428">
        <f>'2019 KESIS Energy Balance'!X53*'2019 KESIS Energy Balance (2)'!$B$1</f>
        <v>69836800000</v>
      </c>
      <c r="Y53" s="428">
        <f>'2019 KESIS Energy Balance'!Y53*'2019 KESIS Energy Balance (2)'!$B$1</f>
        <v>39680000</v>
      </c>
      <c r="Z53" s="428">
        <f>'2019 KESIS Energy Balance'!Z53*'2019 KESIS Energy Balance (2)'!$B$1</f>
        <v>15792640000</v>
      </c>
      <c r="AA53" s="428">
        <f>'2019 KESIS Energy Balance'!AA53*'2019 KESIS Energy Balance (2)'!$B$1</f>
        <v>0</v>
      </c>
      <c r="AB53" s="428">
        <f>'2019 KESIS Energy Balance'!AB53*'2019 KESIS Energy Balance (2)'!$B$1</f>
        <v>0</v>
      </c>
      <c r="AC53" s="428">
        <f>'2019 KESIS Energy Balance'!AC53*'2019 KESIS Energy Balance (2)'!$B$1</f>
        <v>0</v>
      </c>
      <c r="AD53" s="428">
        <f>'2019 KESIS Energy Balance'!AD53*'2019 KESIS Energy Balance (2)'!$B$1</f>
        <v>33569280000</v>
      </c>
      <c r="AE53" s="428">
        <f>'2019 KESIS Energy Balance'!AE53*'2019 KESIS Energy Balance (2)'!$B$1</f>
        <v>1265355520000</v>
      </c>
      <c r="AF53" s="428">
        <f>'2019 KESIS Energy Balance'!AF53*'2019 KESIS Energy Balance (2)'!$B$1</f>
        <v>110548480000</v>
      </c>
      <c r="AG53" s="428">
        <f>'2019 KESIS Energy Balance'!AG53*'2019 KESIS Energy Balance (2)'!$B$1</f>
        <v>21943040000</v>
      </c>
      <c r="AH53" s="428">
        <f>'2019 KESIS Energy Balance'!AH53*'2019 KESIS Energy Balance (2)'!$B$1</f>
        <v>71503360000</v>
      </c>
      <c r="AI53" s="428">
        <f>'2019 KESIS Energy Balance'!AI53*'2019 KESIS Energy Balance (2)'!$B$1</f>
        <v>0</v>
      </c>
      <c r="AJ53" s="428">
        <f>'2019 KESIS Energy Balance'!AJ53*'2019 KESIS Energy Balance (2)'!$B$1</f>
        <v>0</v>
      </c>
      <c r="AK53" s="428">
        <f>'2019 KESIS Energy Balance'!AK53*'2019 KESIS Energy Balance (2)'!$B$1</f>
        <v>0</v>
      </c>
      <c r="AL53" s="428">
        <f>'2019 KESIS Energy Balance'!AL53*'2019 KESIS Energy Balance (2)'!$B$1</f>
        <v>0</v>
      </c>
      <c r="AM53" s="428">
        <f>'2019 KESIS Energy Balance'!AM53*'2019 KESIS Energy Balance (2)'!$B$1</f>
        <v>0</v>
      </c>
      <c r="AN53" s="428">
        <f>'2019 KESIS Energy Balance'!AN53*'2019 KESIS Energy Balance (2)'!$B$1</f>
        <v>0</v>
      </c>
      <c r="AO53" s="428">
        <f>'2019 KESIS Energy Balance'!AO53*'2019 KESIS Energy Balance (2)'!$B$1</f>
        <v>0</v>
      </c>
      <c r="AP53" s="428">
        <f>'2019 KESIS Energy Balance'!AP53*'2019 KESIS Energy Balance (2)'!$B$1</f>
        <v>0</v>
      </c>
      <c r="AQ53" s="428">
        <f>'2019 KESIS Energy Balance'!AQ53*'2019 KESIS Energy Balance (2)'!$B$1</f>
        <v>0</v>
      </c>
      <c r="AR53" s="428">
        <f>'2019 KESIS Energy Balance'!AR53*'2019 KESIS Energy Balance (2)'!$B$1</f>
        <v>0</v>
      </c>
      <c r="AS53" s="428">
        <f>'2019 KESIS Energy Balance'!AS53*'2019 KESIS Energy Balance (2)'!$B$1</f>
        <v>2380800000</v>
      </c>
      <c r="AT53" s="428">
        <f>'2019 KESIS Energy Balance'!AT53*'2019 KESIS Energy Balance (2)'!$B$1</f>
        <v>0</v>
      </c>
      <c r="AU53" s="428">
        <f>'2019 KESIS Energy Balance'!AU53*'2019 KESIS Energy Balance (2)'!$B$1</f>
        <v>0</v>
      </c>
      <c r="AV53" s="428">
        <f>'2019 KESIS Energy Balance'!AV53*'2019 KESIS Energy Balance (2)'!$B$1</f>
        <v>0</v>
      </c>
      <c r="AW53" s="428">
        <f>'2019 KESIS Energy Balance'!AW53*'2019 KESIS Energy Balance (2)'!$B$1</f>
        <v>0</v>
      </c>
      <c r="AX53" s="428">
        <f>'2019 KESIS Energy Balance'!AX53*'2019 KESIS Energy Balance (2)'!$B$1</f>
        <v>0</v>
      </c>
      <c r="AY53" s="428">
        <f>'2019 KESIS Energy Balance'!AY53*'2019 KESIS Energy Balance (2)'!$B$1</f>
        <v>0</v>
      </c>
      <c r="AZ53" s="428">
        <f>'2019 KESIS Energy Balance'!AZ53*'2019 KESIS Energy Balance (2)'!$B$1</f>
        <v>0</v>
      </c>
      <c r="BA53" s="428">
        <f>'2019 KESIS Energy Balance'!BA53*'2019 KESIS Energy Balance (2)'!$B$1</f>
        <v>0</v>
      </c>
      <c r="BB53" s="428">
        <f>'2019 KESIS Energy Balance'!BB53*'2019 KESIS Energy Balance (2)'!$B$1</f>
        <v>0</v>
      </c>
      <c r="BC53" s="428">
        <f>'2019 KESIS Energy Balance'!BC53*'2019 KESIS Energy Balance (2)'!$B$1</f>
        <v>0</v>
      </c>
      <c r="BD53" s="428">
        <f>'2019 KESIS Energy Balance'!BD53*'2019 KESIS Energy Balance (2)'!$B$1</f>
        <v>0</v>
      </c>
      <c r="BE53" s="428">
        <f>'2019 KESIS Energy Balance'!BE53*'2019 KESIS Energy Balance (2)'!$B$1</f>
        <v>0</v>
      </c>
      <c r="BF53" s="428">
        <f>'2019 KESIS Energy Balance'!BF53*'2019 KESIS Energy Balance (2)'!$B$1</f>
        <v>0</v>
      </c>
      <c r="BG53" s="428">
        <f>'2019 KESIS Energy Balance'!BG53*'2019 KESIS Energy Balance (2)'!$B$1</f>
        <v>0</v>
      </c>
      <c r="BH53" s="428">
        <f>'2019 KESIS Energy Balance'!BH53*'2019 KESIS Energy Balance (2)'!$B$1</f>
        <v>5093166080000</v>
      </c>
      <c r="BI53" s="428">
        <f>'2019 KESIS Energy Balance'!BI53*'2019 KESIS Energy Balance (2)'!$B$1</f>
        <v>0</v>
      </c>
      <c r="BJ53" s="428">
        <f>'2019 KESIS Energy Balance'!BJ53*'2019 KESIS Energy Balance (2)'!$B$1</f>
        <v>6684135680000</v>
      </c>
      <c r="BK53" s="428">
        <f>'2019 KESIS Energy Balance'!BK53*'2019 KESIS Energy Balance (2)'!$B$1</f>
        <v>2380800000</v>
      </c>
      <c r="BL53" s="90"/>
      <c r="BM53" s="90"/>
    </row>
    <row r="54" spans="2:65">
      <c r="B54" s="124" t="s">
        <v>338</v>
      </c>
      <c r="C54" s="125" t="s">
        <v>339</v>
      </c>
      <c r="D54" s="428">
        <f>'2019 KESIS Energy Balance'!D54*'2019 KESIS Energy Balance (2)'!$B$1</f>
        <v>0</v>
      </c>
      <c r="E54" s="428">
        <f>'2019 KESIS Energy Balance'!E54*'2019 KESIS Energy Balance (2)'!$B$1</f>
        <v>122350026240000</v>
      </c>
      <c r="F54" s="428">
        <f>'2019 KESIS Energy Balance'!F54*'2019 KESIS Energy Balance (2)'!$B$1</f>
        <v>0</v>
      </c>
      <c r="G54" s="428">
        <f>'2019 KESIS Energy Balance'!G54*'2019 KESIS Energy Balance (2)'!$B$1</f>
        <v>145961054720000</v>
      </c>
      <c r="H54" s="428">
        <f>'2019 KESIS Energy Balance'!H54*'2019 KESIS Energy Balance (2)'!$B$1</f>
        <v>0</v>
      </c>
      <c r="I54" s="428">
        <f>'2019 KESIS Energy Balance'!I54*'2019 KESIS Energy Balance (2)'!$B$1</f>
        <v>0</v>
      </c>
      <c r="J54" s="428">
        <f>'2019 KESIS Energy Balance'!J54*'2019 KESIS Energy Balance (2)'!$B$1</f>
        <v>0</v>
      </c>
      <c r="K54" s="428">
        <f>'2019 KESIS Energy Balance'!K54*'2019 KESIS Energy Balance (2)'!$B$1</f>
        <v>44560640000</v>
      </c>
      <c r="L54" s="428">
        <f>'2019 KESIS Energy Balance'!L54*'2019 KESIS Energy Balance (2)'!$B$1</f>
        <v>28566068479999.996</v>
      </c>
      <c r="M54" s="428">
        <f>'2019 KESIS Energy Balance'!M54*'2019 KESIS Energy Balance (2)'!$B$1</f>
        <v>0</v>
      </c>
      <c r="N54" s="428">
        <f>'2019 KESIS Energy Balance'!N54*'2019 KESIS Energy Balance (2)'!$B$1</f>
        <v>73095202560000</v>
      </c>
      <c r="O54" s="428">
        <f>'2019 KESIS Energy Balance'!O54*'2019 KESIS Energy Balance (2)'!$B$1</f>
        <v>1776791040000</v>
      </c>
      <c r="P54" s="428">
        <f>'2019 KESIS Energy Balance'!P54*'2019 KESIS Energy Balance (2)'!$B$1</f>
        <v>14034141440000</v>
      </c>
      <c r="Q54" s="428">
        <f>'2019 KESIS Energy Balance'!Q54*'2019 KESIS Energy Balance (2)'!$B$1</f>
        <v>26974265600000</v>
      </c>
      <c r="R54" s="428">
        <f>'2019 KESIS Energy Balance'!R54*'2019 KESIS Energy Balance (2)'!$B$1</f>
        <v>299409963520000</v>
      </c>
      <c r="S54" s="428">
        <f>'2019 KESIS Energy Balance'!S54*'2019 KESIS Energy Balance (2)'!$B$1</f>
        <v>0</v>
      </c>
      <c r="T54" s="428">
        <f>'2019 KESIS Energy Balance'!T54*'2019 KESIS Energy Balance (2)'!$B$1</f>
        <v>0</v>
      </c>
      <c r="U54" s="428">
        <f>'2019 KESIS Energy Balance'!U54*'2019 KESIS Energy Balance (2)'!$B$1</f>
        <v>0</v>
      </c>
      <c r="V54" s="428">
        <f>'2019 KESIS Energy Balance'!V54*'2019 KESIS Energy Balance (2)'!$B$1</f>
        <v>0</v>
      </c>
      <c r="W54" s="428">
        <f>'2019 KESIS Energy Balance'!W54*'2019 KESIS Energy Balance (2)'!$B$1</f>
        <v>30113548800000</v>
      </c>
      <c r="X54" s="428">
        <f>'2019 KESIS Energy Balance'!X54*'2019 KESIS Energy Balance (2)'!$B$1</f>
        <v>32220398080000</v>
      </c>
      <c r="Y54" s="428">
        <f>'2019 KESIS Energy Balance'!Y54*'2019 KESIS Energy Balance (2)'!$B$1</f>
        <v>9699022080000</v>
      </c>
      <c r="Z54" s="428">
        <f>'2019 KESIS Energy Balance'!Z54*'2019 KESIS Energy Balance (2)'!$B$1</f>
        <v>2380998400000</v>
      </c>
      <c r="AA54" s="428">
        <f>'2019 KESIS Energy Balance'!AA54*'2019 KESIS Energy Balance (2)'!$B$1</f>
        <v>119040000</v>
      </c>
      <c r="AB54" s="428">
        <f>'2019 KESIS Energy Balance'!AB54*'2019 KESIS Energy Balance (2)'!$B$1</f>
        <v>0</v>
      </c>
      <c r="AC54" s="428">
        <f>'2019 KESIS Energy Balance'!AC54*'2019 KESIS Energy Balance (2)'!$B$1</f>
        <v>1388800000.0000002</v>
      </c>
      <c r="AD54" s="428">
        <f>'2019 KESIS Energy Balance'!AD54*'2019 KESIS Energy Balance (2)'!$B$1</f>
        <v>2702763520000</v>
      </c>
      <c r="AE54" s="428">
        <f>'2019 KESIS Energy Balance'!AE54*'2019 KESIS Energy Balance (2)'!$B$1</f>
        <v>19493633280000</v>
      </c>
      <c r="AF54" s="428">
        <f>'2019 KESIS Energy Balance'!AF54*'2019 KESIS Energy Balance (2)'!$B$1</f>
        <v>1682947839999.9998</v>
      </c>
      <c r="AG54" s="428">
        <f>'2019 KESIS Energy Balance'!AG54*'2019 KESIS Energy Balance (2)'!$B$1</f>
        <v>357992960000</v>
      </c>
      <c r="AH54" s="428">
        <f>'2019 KESIS Energy Balance'!AH54*'2019 KESIS Energy Balance (2)'!$B$1</f>
        <v>28439925760000</v>
      </c>
      <c r="AI54" s="428">
        <f>'2019 KESIS Energy Balance'!AI54*'2019 KESIS Energy Balance (2)'!$B$1</f>
        <v>0</v>
      </c>
      <c r="AJ54" s="428">
        <f>'2019 KESIS Energy Balance'!AJ54*'2019 KESIS Energy Balance (2)'!$B$1</f>
        <v>0</v>
      </c>
      <c r="AK54" s="428">
        <f>'2019 KESIS Energy Balance'!AK54*'2019 KESIS Energy Balance (2)'!$B$1</f>
        <v>0</v>
      </c>
      <c r="AL54" s="428">
        <f>'2019 KESIS Energy Balance'!AL54*'2019 KESIS Energy Balance (2)'!$B$1</f>
        <v>0</v>
      </c>
      <c r="AM54" s="428">
        <f>'2019 KESIS Energy Balance'!AM54*'2019 KESIS Energy Balance (2)'!$B$1</f>
        <v>0</v>
      </c>
      <c r="AN54" s="428">
        <f>'2019 KESIS Energy Balance'!AN54*'2019 KESIS Energy Balance (2)'!$B$1</f>
        <v>0</v>
      </c>
      <c r="AO54" s="428">
        <f>'2019 KESIS Energy Balance'!AO54*'2019 KESIS Energy Balance (2)'!$B$1</f>
        <v>0</v>
      </c>
      <c r="AP54" s="428">
        <f>'2019 KESIS Energy Balance'!AP54*'2019 KESIS Energy Balance (2)'!$B$1</f>
        <v>58172467200000</v>
      </c>
      <c r="AQ54" s="428">
        <f>'2019 KESIS Energy Balance'!AQ54*'2019 KESIS Energy Balance (2)'!$B$1</f>
        <v>4435985920000</v>
      </c>
      <c r="AR54" s="428">
        <f>'2019 KESIS Energy Balance'!AR54*'2019 KESIS Energy Balance (2)'!$B$1</f>
        <v>15181806080000</v>
      </c>
      <c r="AS54" s="428">
        <f>'2019 KESIS Energy Balance'!AS54*'2019 KESIS Energy Balance (2)'!$B$1</f>
        <v>19043781120000</v>
      </c>
      <c r="AT54" s="428">
        <f>'2019 KESIS Energy Balance'!AT54*'2019 KESIS Energy Balance (2)'!$B$1</f>
        <v>740270080000</v>
      </c>
      <c r="AU54" s="428">
        <f>'2019 KESIS Energy Balance'!AU54*'2019 KESIS Energy Balance (2)'!$B$1</f>
        <v>188003840000.00003</v>
      </c>
      <c r="AV54" s="428">
        <f>'2019 KESIS Energy Balance'!AV54*'2019 KESIS Energy Balance (2)'!$B$1</f>
        <v>0</v>
      </c>
      <c r="AW54" s="428">
        <f>'2019 KESIS Energy Balance'!AW54*'2019 KESIS Energy Balance (2)'!$B$1</f>
        <v>0</v>
      </c>
      <c r="AX54" s="428">
        <f>'2019 KESIS Energy Balance'!AX54*'2019 KESIS Energy Balance (2)'!$B$1</f>
        <v>0</v>
      </c>
      <c r="AY54" s="428">
        <f>'2019 KESIS Energy Balance'!AY54*'2019 KESIS Energy Balance (2)'!$B$1</f>
        <v>0</v>
      </c>
      <c r="AZ54" s="428">
        <f>'2019 KESIS Energy Balance'!AZ54*'2019 KESIS Energy Balance (2)'!$B$1</f>
        <v>0</v>
      </c>
      <c r="BA54" s="428">
        <f>'2019 KESIS Energy Balance'!BA54*'2019 KESIS Energy Balance (2)'!$B$1</f>
        <v>0</v>
      </c>
      <c r="BB54" s="428">
        <f>'2019 KESIS Energy Balance'!BB54*'2019 KESIS Energy Balance (2)'!$B$1</f>
        <v>178599680000</v>
      </c>
      <c r="BC54" s="428">
        <f>'2019 KESIS Energy Balance'!BC54*'2019 KESIS Energy Balance (2)'!$B$1</f>
        <v>0</v>
      </c>
      <c r="BD54" s="428">
        <f>'2019 KESIS Energy Balance'!BD54*'2019 KESIS Energy Balance (2)'!$B$1</f>
        <v>39680000000</v>
      </c>
      <c r="BE54" s="428">
        <f>'2019 KESIS Energy Balance'!BE54*'2019 KESIS Energy Balance (2)'!$B$1</f>
        <v>0</v>
      </c>
      <c r="BF54" s="428">
        <f>'2019 KESIS Energy Balance'!BF54*'2019 KESIS Energy Balance (2)'!$B$1</f>
        <v>0</v>
      </c>
      <c r="BG54" s="428">
        <f>'2019 KESIS Energy Balance'!BG54*'2019 KESIS Energy Balance (2)'!$B$1</f>
        <v>0</v>
      </c>
      <c r="BH54" s="428">
        <f>'2019 KESIS Energy Balance'!BH54*'2019 KESIS Energy Balance (2)'!$B$1</f>
        <v>943151737600000</v>
      </c>
      <c r="BI54" s="428">
        <f>'2019 KESIS Energy Balance'!BI54*'2019 KESIS Energy Balance (2)'!$B$1</f>
        <v>133807983360000</v>
      </c>
      <c r="BJ54" s="428">
        <f>'2019 KESIS Energy Balance'!BJ54*'2019 KESIS Energy Balance (2)'!$B$1</f>
        <v>2014245127680000.8</v>
      </c>
      <c r="BK54" s="428">
        <f>'2019 KESIS Energy Balance'!BK54*'2019 KESIS Energy Balance (2)'!$B$1</f>
        <v>143905114880000</v>
      </c>
      <c r="BL54" s="104"/>
      <c r="BM54" s="104"/>
    </row>
    <row r="55" spans="2:65" s="88" customFormat="1">
      <c r="B55" s="137" t="s">
        <v>340</v>
      </c>
      <c r="C55" s="138" t="s">
        <v>341</v>
      </c>
      <c r="D55" s="428">
        <f>'2019 KESIS Energy Balance'!D55*'2019 KESIS Energy Balance (2)'!$B$1</f>
        <v>0</v>
      </c>
      <c r="E55" s="428">
        <f>'2019 KESIS Energy Balance'!E55*'2019 KESIS Energy Balance (2)'!$B$1</f>
        <v>0</v>
      </c>
      <c r="F55" s="428">
        <f>'2019 KESIS Energy Balance'!F55*'2019 KESIS Energy Balance (2)'!$B$1</f>
        <v>0</v>
      </c>
      <c r="G55" s="428">
        <f>'2019 KESIS Energy Balance'!G55*'2019 KESIS Energy Balance (2)'!$B$1</f>
        <v>0</v>
      </c>
      <c r="H55" s="428">
        <f>'2019 KESIS Energy Balance'!H55*'2019 KESIS Energy Balance (2)'!$B$1</f>
        <v>0</v>
      </c>
      <c r="I55" s="428">
        <f>'2019 KESIS Energy Balance'!I55*'2019 KESIS Energy Balance (2)'!$B$1</f>
        <v>0</v>
      </c>
      <c r="J55" s="428">
        <f>'2019 KESIS Energy Balance'!J55*'2019 KESIS Energy Balance (2)'!$B$1</f>
        <v>0</v>
      </c>
      <c r="K55" s="428">
        <f>'2019 KESIS Energy Balance'!K55*'2019 KESIS Energy Balance (2)'!$B$1</f>
        <v>0</v>
      </c>
      <c r="L55" s="428">
        <f>'2019 KESIS Energy Balance'!L55*'2019 KESIS Energy Balance (2)'!$B$1</f>
        <v>0</v>
      </c>
      <c r="M55" s="428">
        <f>'2019 KESIS Energy Balance'!M55*'2019 KESIS Energy Balance (2)'!$B$1</f>
        <v>0</v>
      </c>
      <c r="N55" s="428">
        <f>'2019 KESIS Energy Balance'!N55*'2019 KESIS Energy Balance (2)'!$B$1</f>
        <v>0</v>
      </c>
      <c r="O55" s="428">
        <f>'2019 KESIS Energy Balance'!O55*'2019 KESIS Energy Balance (2)'!$B$1</f>
        <v>0</v>
      </c>
      <c r="P55" s="428">
        <f>'2019 KESIS Energy Balance'!P55*'2019 KESIS Energy Balance (2)'!$B$1</f>
        <v>0</v>
      </c>
      <c r="Q55" s="428">
        <f>'2019 KESIS Energy Balance'!Q55*'2019 KESIS Energy Balance (2)'!$B$1</f>
        <v>0</v>
      </c>
      <c r="R55" s="428">
        <f>'2019 KESIS Energy Balance'!R55*'2019 KESIS Energy Balance (2)'!$B$1</f>
        <v>32237658880000</v>
      </c>
      <c r="S55" s="428">
        <f>'2019 KESIS Energy Balance'!S55*'2019 KESIS Energy Balance (2)'!$B$1</f>
        <v>0</v>
      </c>
      <c r="T55" s="428">
        <f>'2019 KESIS Energy Balance'!T55*'2019 KESIS Energy Balance (2)'!$B$1</f>
        <v>0</v>
      </c>
      <c r="U55" s="428">
        <f>'2019 KESIS Energy Balance'!U55*'2019 KESIS Energy Balance (2)'!$B$1</f>
        <v>0</v>
      </c>
      <c r="V55" s="428">
        <f>'2019 KESIS Energy Balance'!V55*'2019 KESIS Energy Balance (2)'!$B$1</f>
        <v>0</v>
      </c>
      <c r="W55" s="428">
        <f>'2019 KESIS Energy Balance'!W55*'2019 KESIS Energy Balance (2)'!$B$1</f>
        <v>0</v>
      </c>
      <c r="X55" s="428">
        <f>'2019 KESIS Energy Balance'!X55*'2019 KESIS Energy Balance (2)'!$B$1</f>
        <v>907402240000</v>
      </c>
      <c r="Y55" s="428">
        <f>'2019 KESIS Energy Balance'!Y55*'2019 KESIS Energy Balance (2)'!$B$1</f>
        <v>62932480000</v>
      </c>
      <c r="Z55" s="428">
        <f>'2019 KESIS Energy Balance'!Z55*'2019 KESIS Energy Balance (2)'!$B$1</f>
        <v>200899840000</v>
      </c>
      <c r="AA55" s="428">
        <f>'2019 KESIS Energy Balance'!AA55*'2019 KESIS Energy Balance (2)'!$B$1</f>
        <v>0</v>
      </c>
      <c r="AB55" s="428">
        <f>'2019 KESIS Energy Balance'!AB55*'2019 KESIS Energy Balance (2)'!$B$1</f>
        <v>0</v>
      </c>
      <c r="AC55" s="428">
        <f>'2019 KESIS Energy Balance'!AC55*'2019 KESIS Energy Balance (2)'!$B$1</f>
        <v>0</v>
      </c>
      <c r="AD55" s="428">
        <f>'2019 KESIS Energy Balance'!AD55*'2019 KESIS Energy Balance (2)'!$B$1</f>
        <v>170822400000</v>
      </c>
      <c r="AE55" s="428">
        <f>'2019 KESIS Energy Balance'!AE55*'2019 KESIS Energy Balance (2)'!$B$1</f>
        <v>1143577600000</v>
      </c>
      <c r="AF55" s="428">
        <f>'2019 KESIS Energy Balance'!AF55*'2019 KESIS Energy Balance (2)'!$B$1</f>
        <v>45949440000</v>
      </c>
      <c r="AG55" s="428">
        <f>'2019 KESIS Energy Balance'!AG55*'2019 KESIS Energy Balance (2)'!$B$1</f>
        <v>11229439999.999998</v>
      </c>
      <c r="AH55" s="428">
        <f>'2019 KESIS Energy Balance'!AH55*'2019 KESIS Energy Balance (2)'!$B$1</f>
        <v>850620160000</v>
      </c>
      <c r="AI55" s="428">
        <f>'2019 KESIS Energy Balance'!AI55*'2019 KESIS Energy Balance (2)'!$B$1</f>
        <v>0</v>
      </c>
      <c r="AJ55" s="428">
        <f>'2019 KESIS Energy Balance'!AJ55*'2019 KESIS Energy Balance (2)'!$B$1</f>
        <v>0</v>
      </c>
      <c r="AK55" s="428">
        <f>'2019 KESIS Energy Balance'!AK55*'2019 KESIS Energy Balance (2)'!$B$1</f>
        <v>0</v>
      </c>
      <c r="AL55" s="428">
        <f>'2019 KESIS Energy Balance'!AL55*'2019 KESIS Energy Balance (2)'!$B$1</f>
        <v>0</v>
      </c>
      <c r="AM55" s="428">
        <f>'2019 KESIS Energy Balance'!AM55*'2019 KESIS Energy Balance (2)'!$B$1</f>
        <v>0</v>
      </c>
      <c r="AN55" s="428">
        <f>'2019 KESIS Energy Balance'!AN55*'2019 KESIS Energy Balance (2)'!$B$1</f>
        <v>0</v>
      </c>
      <c r="AO55" s="428">
        <f>'2019 KESIS Energy Balance'!AO55*'2019 KESIS Energy Balance (2)'!$B$1</f>
        <v>0</v>
      </c>
      <c r="AP55" s="428">
        <f>'2019 KESIS Energy Balance'!AP55*'2019 KESIS Energy Balance (2)'!$B$1</f>
        <v>982238720000</v>
      </c>
      <c r="AQ55" s="428">
        <f>'2019 KESIS Energy Balance'!AQ55*'2019 KESIS Energy Balance (2)'!$B$1</f>
        <v>0</v>
      </c>
      <c r="AR55" s="428">
        <f>'2019 KESIS Energy Balance'!AR55*'2019 KESIS Energy Balance (2)'!$B$1</f>
        <v>33926400000</v>
      </c>
      <c r="AS55" s="428">
        <f>'2019 KESIS Energy Balance'!AS55*'2019 KESIS Energy Balance (2)'!$B$1</f>
        <v>728445440000</v>
      </c>
      <c r="AT55" s="428">
        <f>'2019 KESIS Energy Balance'!AT55*'2019 KESIS Energy Balance (2)'!$B$1</f>
        <v>271490560000</v>
      </c>
      <c r="AU55" s="428">
        <f>'2019 KESIS Energy Balance'!AU55*'2019 KESIS Energy Balance (2)'!$B$1</f>
        <v>0</v>
      </c>
      <c r="AV55" s="428">
        <f>'2019 KESIS Energy Balance'!AV55*'2019 KESIS Energy Balance (2)'!$B$1</f>
        <v>0</v>
      </c>
      <c r="AW55" s="428">
        <f>'2019 KESIS Energy Balance'!AW55*'2019 KESIS Energy Balance (2)'!$B$1</f>
        <v>0</v>
      </c>
      <c r="AX55" s="428">
        <f>'2019 KESIS Energy Balance'!AX55*'2019 KESIS Energy Balance (2)'!$B$1</f>
        <v>0</v>
      </c>
      <c r="AY55" s="428">
        <f>'2019 KESIS Energy Balance'!AY55*'2019 KESIS Energy Balance (2)'!$B$1</f>
        <v>0</v>
      </c>
      <c r="AZ55" s="428">
        <f>'2019 KESIS Energy Balance'!AZ55*'2019 KESIS Energy Balance (2)'!$B$1</f>
        <v>0</v>
      </c>
      <c r="BA55" s="428">
        <f>'2019 KESIS Energy Balance'!BA55*'2019 KESIS Energy Balance (2)'!$B$1</f>
        <v>0</v>
      </c>
      <c r="BB55" s="428">
        <f>'2019 KESIS Energy Balance'!BB55*'2019 KESIS Energy Balance (2)'!$B$1</f>
        <v>0</v>
      </c>
      <c r="BC55" s="428">
        <f>'2019 KESIS Energy Balance'!BC55*'2019 KESIS Energy Balance (2)'!$B$1</f>
        <v>0</v>
      </c>
      <c r="BD55" s="428">
        <f>'2019 KESIS Energy Balance'!BD55*'2019 KESIS Energy Balance (2)'!$B$1</f>
        <v>0</v>
      </c>
      <c r="BE55" s="428">
        <f>'2019 KESIS Energy Balance'!BE55*'2019 KESIS Energy Balance (2)'!$B$1</f>
        <v>0</v>
      </c>
      <c r="BF55" s="428">
        <f>'2019 KESIS Energy Balance'!BF55*'2019 KESIS Energy Balance (2)'!$B$1</f>
        <v>0</v>
      </c>
      <c r="BG55" s="428">
        <f>'2019 KESIS Energy Balance'!BG55*'2019 KESIS Energy Balance (2)'!$B$1</f>
        <v>0</v>
      </c>
      <c r="BH55" s="428">
        <f>'2019 KESIS Energy Balance'!BH55*'2019 KESIS Energy Balance (2)'!$B$1</f>
        <v>46783672319999.992</v>
      </c>
      <c r="BI55" s="428">
        <f>'2019 KESIS Energy Balance'!BI55*'2019 KESIS Energy Balance (2)'!$B$1</f>
        <v>5316683520000</v>
      </c>
      <c r="BJ55" s="428">
        <f>'2019 KESIS Energy Balance'!BJ55*'2019 KESIS Energy Balance (2)'!$B$1</f>
        <v>89747549440000</v>
      </c>
      <c r="BK55" s="428">
        <f>'2019 KESIS Energy Balance'!BK55*'2019 KESIS Energy Balance (2)'!$B$1</f>
        <v>2016140800000</v>
      </c>
      <c r="BL55" s="90"/>
      <c r="BM55" s="90"/>
    </row>
    <row r="56" spans="2:65" s="88" customFormat="1">
      <c r="B56" s="137" t="s">
        <v>342</v>
      </c>
      <c r="C56" s="138" t="s">
        <v>343</v>
      </c>
      <c r="D56" s="428">
        <f>'2019 KESIS Energy Balance'!D56*'2019 KESIS Energy Balance (2)'!$B$1</f>
        <v>0</v>
      </c>
      <c r="E56" s="428">
        <f>'2019 KESIS Energy Balance'!E56*'2019 KESIS Energy Balance (2)'!$B$1</f>
        <v>0</v>
      </c>
      <c r="F56" s="428">
        <f>'2019 KESIS Energy Balance'!F56*'2019 KESIS Energy Balance (2)'!$B$1</f>
        <v>0</v>
      </c>
      <c r="G56" s="428">
        <f>'2019 KESIS Energy Balance'!G56*'2019 KESIS Energy Balance (2)'!$B$1</f>
        <v>18489729280000</v>
      </c>
      <c r="H56" s="428">
        <f>'2019 KESIS Energy Balance'!H56*'2019 KESIS Energy Balance (2)'!$B$1</f>
        <v>0</v>
      </c>
      <c r="I56" s="428">
        <f>'2019 KESIS Energy Balance'!I56*'2019 KESIS Energy Balance (2)'!$B$1</f>
        <v>0</v>
      </c>
      <c r="J56" s="428">
        <f>'2019 KESIS Energy Balance'!J56*'2019 KESIS Energy Balance (2)'!$B$1</f>
        <v>0</v>
      </c>
      <c r="K56" s="428">
        <f>'2019 KESIS Energy Balance'!K56*'2019 KESIS Energy Balance (2)'!$B$1</f>
        <v>0</v>
      </c>
      <c r="L56" s="428">
        <f>'2019 KESIS Energy Balance'!L56*'2019 KESIS Energy Balance (2)'!$B$1</f>
        <v>0</v>
      </c>
      <c r="M56" s="428">
        <f>'2019 KESIS Energy Balance'!M56*'2019 KESIS Energy Balance (2)'!$B$1</f>
        <v>0</v>
      </c>
      <c r="N56" s="428">
        <f>'2019 KESIS Energy Balance'!N56*'2019 KESIS Energy Balance (2)'!$B$1</f>
        <v>0</v>
      </c>
      <c r="O56" s="428">
        <f>'2019 KESIS Energy Balance'!O56*'2019 KESIS Energy Balance (2)'!$B$1</f>
        <v>0</v>
      </c>
      <c r="P56" s="428">
        <f>'2019 KESIS Energy Balance'!P56*'2019 KESIS Energy Balance (2)'!$B$1</f>
        <v>0</v>
      </c>
      <c r="Q56" s="428">
        <f>'2019 KESIS Energy Balance'!Q56*'2019 KESIS Energy Balance (2)'!$B$1</f>
        <v>0</v>
      </c>
      <c r="R56" s="428">
        <f>'2019 KESIS Energy Balance'!R56*'2019 KESIS Energy Balance (2)'!$B$1</f>
        <v>10355210240000</v>
      </c>
      <c r="S56" s="428">
        <f>'2019 KESIS Energy Balance'!S56*'2019 KESIS Energy Balance (2)'!$B$1</f>
        <v>0</v>
      </c>
      <c r="T56" s="428">
        <f>'2019 KESIS Energy Balance'!T56*'2019 KESIS Energy Balance (2)'!$B$1</f>
        <v>0</v>
      </c>
      <c r="U56" s="428">
        <f>'2019 KESIS Energy Balance'!U56*'2019 KESIS Energy Balance (2)'!$B$1</f>
        <v>0</v>
      </c>
      <c r="V56" s="428">
        <f>'2019 KESIS Energy Balance'!V56*'2019 KESIS Energy Balance (2)'!$B$1</f>
        <v>0</v>
      </c>
      <c r="W56" s="428">
        <f>'2019 KESIS Energy Balance'!W56*'2019 KESIS Energy Balance (2)'!$B$1</f>
        <v>0</v>
      </c>
      <c r="X56" s="428">
        <f>'2019 KESIS Energy Balance'!X56*'2019 KESIS Energy Balance (2)'!$B$1</f>
        <v>146339840000</v>
      </c>
      <c r="Y56" s="428">
        <f>'2019 KESIS Energy Balance'!Y56*'2019 KESIS Energy Balance (2)'!$B$1</f>
        <v>8650240000</v>
      </c>
      <c r="Z56" s="428">
        <f>'2019 KESIS Energy Balance'!Z56*'2019 KESIS Energy Balance (2)'!$B$1</f>
        <v>3253760000</v>
      </c>
      <c r="AA56" s="428">
        <f>'2019 KESIS Energy Balance'!AA56*'2019 KESIS Energy Balance (2)'!$B$1</f>
        <v>0</v>
      </c>
      <c r="AB56" s="428">
        <f>'2019 KESIS Energy Balance'!AB56*'2019 KESIS Energy Balance (2)'!$B$1</f>
        <v>0</v>
      </c>
      <c r="AC56" s="428">
        <f>'2019 KESIS Energy Balance'!AC56*'2019 KESIS Energy Balance (2)'!$B$1</f>
        <v>0</v>
      </c>
      <c r="AD56" s="428">
        <f>'2019 KESIS Energy Balance'!AD56*'2019 KESIS Energy Balance (2)'!$B$1</f>
        <v>131856640000</v>
      </c>
      <c r="AE56" s="428">
        <f>'2019 KESIS Energy Balance'!AE56*'2019 KESIS Energy Balance (2)'!$B$1</f>
        <v>139395840000</v>
      </c>
      <c r="AF56" s="428">
        <f>'2019 KESIS Energy Balance'!AF56*'2019 KESIS Energy Balance (2)'!$B$1</f>
        <v>22538239999.999996</v>
      </c>
      <c r="AG56" s="428">
        <f>'2019 KESIS Energy Balance'!AG56*'2019 KESIS Energy Balance (2)'!$B$1</f>
        <v>23927040000</v>
      </c>
      <c r="AH56" s="428">
        <f>'2019 KESIS Energy Balance'!AH56*'2019 KESIS Energy Balance (2)'!$B$1</f>
        <v>659560960000</v>
      </c>
      <c r="AI56" s="428">
        <f>'2019 KESIS Energy Balance'!AI56*'2019 KESIS Energy Balance (2)'!$B$1</f>
        <v>0</v>
      </c>
      <c r="AJ56" s="428">
        <f>'2019 KESIS Energy Balance'!AJ56*'2019 KESIS Energy Balance (2)'!$B$1</f>
        <v>0</v>
      </c>
      <c r="AK56" s="428">
        <f>'2019 KESIS Energy Balance'!AK56*'2019 KESIS Energy Balance (2)'!$B$1</f>
        <v>0</v>
      </c>
      <c r="AL56" s="428">
        <f>'2019 KESIS Energy Balance'!AL56*'2019 KESIS Energy Balance (2)'!$B$1</f>
        <v>0</v>
      </c>
      <c r="AM56" s="428">
        <f>'2019 KESIS Energy Balance'!AM56*'2019 KESIS Energy Balance (2)'!$B$1</f>
        <v>0</v>
      </c>
      <c r="AN56" s="428">
        <f>'2019 KESIS Energy Balance'!AN56*'2019 KESIS Energy Balance (2)'!$B$1</f>
        <v>0</v>
      </c>
      <c r="AO56" s="428">
        <f>'2019 KESIS Energy Balance'!AO56*'2019 KESIS Energy Balance (2)'!$B$1</f>
        <v>0</v>
      </c>
      <c r="AP56" s="428">
        <f>'2019 KESIS Energy Balance'!AP56*'2019 KESIS Energy Balance (2)'!$B$1</f>
        <v>1107151360000</v>
      </c>
      <c r="AQ56" s="428">
        <f>'2019 KESIS Energy Balance'!AQ56*'2019 KESIS Energy Balance (2)'!$B$1</f>
        <v>76106240000</v>
      </c>
      <c r="AR56" s="428">
        <f>'2019 KESIS Energy Balance'!AR56*'2019 KESIS Energy Balance (2)'!$B$1</f>
        <v>858199040000</v>
      </c>
      <c r="AS56" s="428">
        <f>'2019 KESIS Energy Balance'!AS56*'2019 KESIS Energy Balance (2)'!$B$1</f>
        <v>2121015040000</v>
      </c>
      <c r="AT56" s="428">
        <f>'2019 KESIS Energy Balance'!AT56*'2019 KESIS Energy Balance (2)'!$B$1</f>
        <v>0</v>
      </c>
      <c r="AU56" s="428">
        <f>'2019 KESIS Energy Balance'!AU56*'2019 KESIS Energy Balance (2)'!$B$1</f>
        <v>188003840000.00003</v>
      </c>
      <c r="AV56" s="428">
        <f>'2019 KESIS Energy Balance'!AV56*'2019 KESIS Energy Balance (2)'!$B$1</f>
        <v>0</v>
      </c>
      <c r="AW56" s="428">
        <f>'2019 KESIS Energy Balance'!AW56*'2019 KESIS Energy Balance (2)'!$B$1</f>
        <v>0</v>
      </c>
      <c r="AX56" s="428">
        <f>'2019 KESIS Energy Balance'!AX56*'2019 KESIS Energy Balance (2)'!$B$1</f>
        <v>0</v>
      </c>
      <c r="AY56" s="428">
        <f>'2019 KESIS Energy Balance'!AY56*'2019 KESIS Energy Balance (2)'!$B$1</f>
        <v>0</v>
      </c>
      <c r="AZ56" s="428">
        <f>'2019 KESIS Energy Balance'!AZ56*'2019 KESIS Energy Balance (2)'!$B$1</f>
        <v>0</v>
      </c>
      <c r="BA56" s="428">
        <f>'2019 KESIS Energy Balance'!BA56*'2019 KESIS Energy Balance (2)'!$B$1</f>
        <v>0</v>
      </c>
      <c r="BB56" s="428">
        <f>'2019 KESIS Energy Balance'!BB56*'2019 KESIS Energy Balance (2)'!$B$1</f>
        <v>0</v>
      </c>
      <c r="BC56" s="428">
        <f>'2019 KESIS Energy Balance'!BC56*'2019 KESIS Energy Balance (2)'!$B$1</f>
        <v>0</v>
      </c>
      <c r="BD56" s="428">
        <f>'2019 KESIS Energy Balance'!BD56*'2019 KESIS Energy Balance (2)'!$B$1</f>
        <v>0</v>
      </c>
      <c r="BE56" s="428">
        <f>'2019 KESIS Energy Balance'!BE56*'2019 KESIS Energy Balance (2)'!$B$1</f>
        <v>0</v>
      </c>
      <c r="BF56" s="428">
        <f>'2019 KESIS Energy Balance'!BF56*'2019 KESIS Energy Balance (2)'!$B$1</f>
        <v>0</v>
      </c>
      <c r="BG56" s="428">
        <f>'2019 KESIS Energy Balance'!BG56*'2019 KESIS Energy Balance (2)'!$B$1</f>
        <v>0</v>
      </c>
      <c r="BH56" s="428">
        <f>'2019 KESIS Energy Balance'!BH56*'2019 KESIS Energy Balance (2)'!$B$1</f>
        <v>35251513600000</v>
      </c>
      <c r="BI56" s="428">
        <f>'2019 KESIS Energy Balance'!BI56*'2019 KESIS Energy Balance (2)'!$B$1</f>
        <v>10040904960000</v>
      </c>
      <c r="BJ56" s="428">
        <f>'2019 KESIS Energy Balance'!BJ56*'2019 KESIS Energy Balance (2)'!$B$1</f>
        <v>79623356160000</v>
      </c>
      <c r="BK56" s="428">
        <f>'2019 KESIS Energy Balance'!BK56*'2019 KESIS Energy Balance (2)'!$B$1</f>
        <v>4350515200000</v>
      </c>
      <c r="BL56" s="90"/>
      <c r="BM56" s="90"/>
    </row>
    <row r="57" spans="2:65" s="88" customFormat="1">
      <c r="B57" s="137" t="s">
        <v>344</v>
      </c>
      <c r="C57" s="138" t="s">
        <v>345</v>
      </c>
      <c r="D57" s="428">
        <f>'2019 KESIS Energy Balance'!D57*'2019 KESIS Energy Balance (2)'!$B$1</f>
        <v>0</v>
      </c>
      <c r="E57" s="428">
        <f>'2019 KESIS Energy Balance'!E57*'2019 KESIS Energy Balance (2)'!$B$1</f>
        <v>0</v>
      </c>
      <c r="F57" s="428">
        <f>'2019 KESIS Energy Balance'!F57*'2019 KESIS Energy Balance (2)'!$B$1</f>
        <v>0</v>
      </c>
      <c r="G57" s="428">
        <f>'2019 KESIS Energy Balance'!G57*'2019 KESIS Energy Balance (2)'!$B$1</f>
        <v>0</v>
      </c>
      <c r="H57" s="428">
        <f>'2019 KESIS Energy Balance'!H57*'2019 KESIS Energy Balance (2)'!$B$1</f>
        <v>0</v>
      </c>
      <c r="I57" s="428">
        <f>'2019 KESIS Energy Balance'!I57*'2019 KESIS Energy Balance (2)'!$B$1</f>
        <v>0</v>
      </c>
      <c r="J57" s="428">
        <f>'2019 KESIS Energy Balance'!J57*'2019 KESIS Energy Balance (2)'!$B$1</f>
        <v>0</v>
      </c>
      <c r="K57" s="428">
        <f>'2019 KESIS Energy Balance'!K57*'2019 KESIS Energy Balance (2)'!$B$1</f>
        <v>0</v>
      </c>
      <c r="L57" s="428">
        <f>'2019 KESIS Energy Balance'!L57*'2019 KESIS Energy Balance (2)'!$B$1</f>
        <v>0</v>
      </c>
      <c r="M57" s="428">
        <f>'2019 KESIS Energy Balance'!M57*'2019 KESIS Energy Balance (2)'!$B$1</f>
        <v>0</v>
      </c>
      <c r="N57" s="428">
        <f>'2019 KESIS Energy Balance'!N57*'2019 KESIS Energy Balance (2)'!$B$1</f>
        <v>0</v>
      </c>
      <c r="O57" s="428">
        <f>'2019 KESIS Energy Balance'!O57*'2019 KESIS Energy Balance (2)'!$B$1</f>
        <v>0</v>
      </c>
      <c r="P57" s="428">
        <f>'2019 KESIS Energy Balance'!P57*'2019 KESIS Energy Balance (2)'!$B$1</f>
        <v>0</v>
      </c>
      <c r="Q57" s="428">
        <f>'2019 KESIS Energy Balance'!Q57*'2019 KESIS Energy Balance (2)'!$B$1</f>
        <v>0</v>
      </c>
      <c r="R57" s="428">
        <f>'2019 KESIS Energy Balance'!R57*'2019 KESIS Energy Balance (2)'!$B$1</f>
        <v>1071360000000</v>
      </c>
      <c r="S57" s="428">
        <f>'2019 KESIS Energy Balance'!S57*'2019 KESIS Energy Balance (2)'!$B$1</f>
        <v>0</v>
      </c>
      <c r="T57" s="428">
        <f>'2019 KESIS Energy Balance'!T57*'2019 KESIS Energy Balance (2)'!$B$1</f>
        <v>0</v>
      </c>
      <c r="U57" s="428">
        <f>'2019 KESIS Energy Balance'!U57*'2019 KESIS Energy Balance (2)'!$B$1</f>
        <v>0</v>
      </c>
      <c r="V57" s="428">
        <f>'2019 KESIS Energy Balance'!V57*'2019 KESIS Energy Balance (2)'!$B$1</f>
        <v>0</v>
      </c>
      <c r="W57" s="428">
        <f>'2019 KESIS Energy Balance'!W57*'2019 KESIS Energy Balance (2)'!$B$1</f>
        <v>0</v>
      </c>
      <c r="X57" s="428">
        <f>'2019 KESIS Energy Balance'!X57*'2019 KESIS Energy Balance (2)'!$B$1</f>
        <v>9562880000</v>
      </c>
      <c r="Y57" s="428">
        <f>'2019 KESIS Energy Balance'!Y57*'2019 KESIS Energy Balance (2)'!$B$1</f>
        <v>0</v>
      </c>
      <c r="Z57" s="428">
        <f>'2019 KESIS Energy Balance'!Z57*'2019 KESIS Energy Balance (2)'!$B$1</f>
        <v>952320000</v>
      </c>
      <c r="AA57" s="428">
        <f>'2019 KESIS Energy Balance'!AA57*'2019 KESIS Energy Balance (2)'!$B$1</f>
        <v>0</v>
      </c>
      <c r="AB57" s="428">
        <f>'2019 KESIS Energy Balance'!AB57*'2019 KESIS Energy Balance (2)'!$B$1</f>
        <v>0</v>
      </c>
      <c r="AC57" s="428">
        <f>'2019 KESIS Energy Balance'!AC57*'2019 KESIS Energy Balance (2)'!$B$1</f>
        <v>0</v>
      </c>
      <c r="AD57" s="428">
        <f>'2019 KESIS Energy Balance'!AD57*'2019 KESIS Energy Balance (2)'!$B$1</f>
        <v>714240000</v>
      </c>
      <c r="AE57" s="428">
        <f>'2019 KESIS Energy Balance'!AE57*'2019 KESIS Energy Balance (2)'!$B$1</f>
        <v>41306880000</v>
      </c>
      <c r="AF57" s="428">
        <f>'2019 KESIS Energy Balance'!AF57*'2019 KESIS Energy Balance (2)'!$B$1</f>
        <v>0</v>
      </c>
      <c r="AG57" s="428">
        <f>'2019 KESIS Energy Balance'!AG57*'2019 KESIS Energy Balance (2)'!$B$1</f>
        <v>2936320000</v>
      </c>
      <c r="AH57" s="428">
        <f>'2019 KESIS Energy Balance'!AH57*'2019 KESIS Energy Balance (2)'!$B$1</f>
        <v>46822400000</v>
      </c>
      <c r="AI57" s="428">
        <f>'2019 KESIS Energy Balance'!AI57*'2019 KESIS Energy Balance (2)'!$B$1</f>
        <v>0</v>
      </c>
      <c r="AJ57" s="428">
        <f>'2019 KESIS Energy Balance'!AJ57*'2019 KESIS Energy Balance (2)'!$B$1</f>
        <v>0</v>
      </c>
      <c r="AK57" s="428">
        <f>'2019 KESIS Energy Balance'!AK57*'2019 KESIS Energy Balance (2)'!$B$1</f>
        <v>0</v>
      </c>
      <c r="AL57" s="428">
        <f>'2019 KESIS Energy Balance'!AL57*'2019 KESIS Energy Balance (2)'!$B$1</f>
        <v>0</v>
      </c>
      <c r="AM57" s="428">
        <f>'2019 KESIS Energy Balance'!AM57*'2019 KESIS Energy Balance (2)'!$B$1</f>
        <v>0</v>
      </c>
      <c r="AN57" s="428">
        <f>'2019 KESIS Energy Balance'!AN57*'2019 KESIS Energy Balance (2)'!$B$1</f>
        <v>0</v>
      </c>
      <c r="AO57" s="428">
        <f>'2019 KESIS Energy Balance'!AO57*'2019 KESIS Energy Balance (2)'!$B$1</f>
        <v>0</v>
      </c>
      <c r="AP57" s="428">
        <f>'2019 KESIS Energy Balance'!AP57*'2019 KESIS Energy Balance (2)'!$B$1</f>
        <v>0</v>
      </c>
      <c r="AQ57" s="428">
        <f>'2019 KESIS Energy Balance'!AQ57*'2019 KESIS Energy Balance (2)'!$B$1</f>
        <v>0</v>
      </c>
      <c r="AR57" s="428">
        <f>'2019 KESIS Energy Balance'!AR57*'2019 KESIS Energy Balance (2)'!$B$1</f>
        <v>230382080000</v>
      </c>
      <c r="AS57" s="428">
        <f>'2019 KESIS Energy Balance'!AS57*'2019 KESIS Energy Balance (2)'!$B$1</f>
        <v>2452660480000</v>
      </c>
      <c r="AT57" s="428">
        <f>'2019 KESIS Energy Balance'!AT57*'2019 KESIS Energy Balance (2)'!$B$1</f>
        <v>0</v>
      </c>
      <c r="AU57" s="428">
        <f>'2019 KESIS Energy Balance'!AU57*'2019 KESIS Energy Balance (2)'!$B$1</f>
        <v>0</v>
      </c>
      <c r="AV57" s="428">
        <f>'2019 KESIS Energy Balance'!AV57*'2019 KESIS Energy Balance (2)'!$B$1</f>
        <v>0</v>
      </c>
      <c r="AW57" s="428">
        <f>'2019 KESIS Energy Balance'!AW57*'2019 KESIS Energy Balance (2)'!$B$1</f>
        <v>0</v>
      </c>
      <c r="AX57" s="428">
        <f>'2019 KESIS Energy Balance'!AX57*'2019 KESIS Energy Balance (2)'!$B$1</f>
        <v>0</v>
      </c>
      <c r="AY57" s="428">
        <f>'2019 KESIS Energy Balance'!AY57*'2019 KESIS Energy Balance (2)'!$B$1</f>
        <v>0</v>
      </c>
      <c r="AZ57" s="428">
        <f>'2019 KESIS Energy Balance'!AZ57*'2019 KESIS Energy Balance (2)'!$B$1</f>
        <v>0</v>
      </c>
      <c r="BA57" s="428">
        <f>'2019 KESIS Energy Balance'!BA57*'2019 KESIS Energy Balance (2)'!$B$1</f>
        <v>0</v>
      </c>
      <c r="BB57" s="428">
        <f>'2019 KESIS Energy Balance'!BB57*'2019 KESIS Energy Balance (2)'!$B$1</f>
        <v>0</v>
      </c>
      <c r="BC57" s="428">
        <f>'2019 KESIS Energy Balance'!BC57*'2019 KESIS Energy Balance (2)'!$B$1</f>
        <v>0</v>
      </c>
      <c r="BD57" s="428">
        <f>'2019 KESIS Energy Balance'!BD57*'2019 KESIS Energy Balance (2)'!$B$1</f>
        <v>0</v>
      </c>
      <c r="BE57" s="428">
        <f>'2019 KESIS Energy Balance'!BE57*'2019 KESIS Energy Balance (2)'!$B$1</f>
        <v>0</v>
      </c>
      <c r="BF57" s="428">
        <f>'2019 KESIS Energy Balance'!BF57*'2019 KESIS Energy Balance (2)'!$B$1</f>
        <v>0</v>
      </c>
      <c r="BG57" s="428">
        <f>'2019 KESIS Energy Balance'!BG57*'2019 KESIS Energy Balance (2)'!$B$1</f>
        <v>0</v>
      </c>
      <c r="BH57" s="428">
        <f>'2019 KESIS Energy Balance'!BH57*'2019 KESIS Energy Balance (2)'!$B$1</f>
        <v>5919105280000</v>
      </c>
      <c r="BI57" s="428">
        <f>'2019 KESIS Energy Balance'!BI57*'2019 KESIS Energy Balance (2)'!$B$1</f>
        <v>346882560000.00006</v>
      </c>
      <c r="BJ57" s="428">
        <f>'2019 KESIS Energy Balance'!BJ57*'2019 KESIS Energy Balance (2)'!$B$1</f>
        <v>10122685440000</v>
      </c>
      <c r="BK57" s="428">
        <f>'2019 KESIS Energy Balance'!BK57*'2019 KESIS Energy Balance (2)'!$B$1</f>
        <v>2683042560000</v>
      </c>
      <c r="BL57" s="90"/>
      <c r="BM57" s="90"/>
    </row>
    <row r="58" spans="2:65" s="88" customFormat="1" collapsed="1">
      <c r="B58" s="137" t="s">
        <v>346</v>
      </c>
      <c r="C58" s="138" t="s">
        <v>347</v>
      </c>
      <c r="D58" s="428">
        <f>'2019 KESIS Energy Balance'!D58*'2019 KESIS Energy Balance (2)'!$B$1</f>
        <v>0</v>
      </c>
      <c r="E58" s="428">
        <f>'2019 KESIS Energy Balance'!E58*'2019 KESIS Energy Balance (2)'!$B$1</f>
        <v>0</v>
      </c>
      <c r="F58" s="428">
        <f>'2019 KESIS Energy Balance'!F58*'2019 KESIS Energy Balance (2)'!$B$1</f>
        <v>0</v>
      </c>
      <c r="G58" s="428">
        <f>'2019 KESIS Energy Balance'!G58*'2019 KESIS Energy Balance (2)'!$B$1</f>
        <v>0</v>
      </c>
      <c r="H58" s="428">
        <f>'2019 KESIS Energy Balance'!H58*'2019 KESIS Energy Balance (2)'!$B$1</f>
        <v>0</v>
      </c>
      <c r="I58" s="428">
        <f>'2019 KESIS Energy Balance'!I58*'2019 KESIS Energy Balance (2)'!$B$1</f>
        <v>0</v>
      </c>
      <c r="J58" s="428">
        <f>'2019 KESIS Energy Balance'!J58*'2019 KESIS Energy Balance (2)'!$B$1</f>
        <v>0</v>
      </c>
      <c r="K58" s="428">
        <f>'2019 KESIS Energy Balance'!K58*'2019 KESIS Energy Balance (2)'!$B$1</f>
        <v>0</v>
      </c>
      <c r="L58" s="428">
        <f>'2019 KESIS Energy Balance'!L58*'2019 KESIS Energy Balance (2)'!$B$1</f>
        <v>0</v>
      </c>
      <c r="M58" s="428">
        <f>'2019 KESIS Energy Balance'!M58*'2019 KESIS Energy Balance (2)'!$B$1</f>
        <v>0</v>
      </c>
      <c r="N58" s="428">
        <f>'2019 KESIS Energy Balance'!N58*'2019 KESIS Energy Balance (2)'!$B$1</f>
        <v>0</v>
      </c>
      <c r="O58" s="428">
        <f>'2019 KESIS Energy Balance'!O58*'2019 KESIS Energy Balance (2)'!$B$1</f>
        <v>0</v>
      </c>
      <c r="P58" s="428">
        <f>'2019 KESIS Energy Balance'!P58*'2019 KESIS Energy Balance (2)'!$B$1</f>
        <v>0</v>
      </c>
      <c r="Q58" s="428">
        <f>'2019 KESIS Energy Balance'!Q58*'2019 KESIS Energy Balance (2)'!$B$1</f>
        <v>0</v>
      </c>
      <c r="R58" s="428">
        <f>'2019 KESIS Energy Balance'!R58*'2019 KESIS Energy Balance (2)'!$B$1</f>
        <v>11612471040000</v>
      </c>
      <c r="S58" s="428">
        <f>'2019 KESIS Energy Balance'!S58*'2019 KESIS Energy Balance (2)'!$B$1</f>
        <v>0</v>
      </c>
      <c r="T58" s="428">
        <f>'2019 KESIS Energy Balance'!T58*'2019 KESIS Energy Balance (2)'!$B$1</f>
        <v>0</v>
      </c>
      <c r="U58" s="428">
        <f>'2019 KESIS Energy Balance'!U58*'2019 KESIS Energy Balance (2)'!$B$1</f>
        <v>0</v>
      </c>
      <c r="V58" s="428">
        <f>'2019 KESIS Energy Balance'!V58*'2019 KESIS Energy Balance (2)'!$B$1</f>
        <v>0</v>
      </c>
      <c r="W58" s="428">
        <f>'2019 KESIS Energy Balance'!W58*'2019 KESIS Energy Balance (2)'!$B$1</f>
        <v>0</v>
      </c>
      <c r="X58" s="428">
        <f>'2019 KESIS Energy Balance'!X58*'2019 KESIS Energy Balance (2)'!$B$1</f>
        <v>211097600000</v>
      </c>
      <c r="Y58" s="428">
        <f>'2019 KESIS Energy Balance'!Y58*'2019 KESIS Energy Balance (2)'!$B$1</f>
        <v>0</v>
      </c>
      <c r="Z58" s="428">
        <f>'2019 KESIS Energy Balance'!Z58*'2019 KESIS Energy Balance (2)'!$B$1</f>
        <v>555520000</v>
      </c>
      <c r="AA58" s="428">
        <f>'2019 KESIS Energy Balance'!AA58*'2019 KESIS Energy Balance (2)'!$B$1</f>
        <v>0</v>
      </c>
      <c r="AB58" s="428">
        <f>'2019 KESIS Energy Balance'!AB58*'2019 KESIS Energy Balance (2)'!$B$1</f>
        <v>0</v>
      </c>
      <c r="AC58" s="428">
        <f>'2019 KESIS Energy Balance'!AC58*'2019 KESIS Energy Balance (2)'!$B$1</f>
        <v>0</v>
      </c>
      <c r="AD58" s="428">
        <f>'2019 KESIS Energy Balance'!AD58*'2019 KESIS Energy Balance (2)'!$B$1</f>
        <v>7499520000</v>
      </c>
      <c r="AE58" s="428">
        <f>'2019 KESIS Energy Balance'!AE58*'2019 KESIS Energy Balance (2)'!$B$1</f>
        <v>125230080000</v>
      </c>
      <c r="AF58" s="428">
        <f>'2019 KESIS Energy Balance'!AF58*'2019 KESIS Energy Balance (2)'!$B$1</f>
        <v>0</v>
      </c>
      <c r="AG58" s="428">
        <f>'2019 KESIS Energy Balance'!AG58*'2019 KESIS Energy Balance (2)'!$B$1</f>
        <v>16308480000</v>
      </c>
      <c r="AH58" s="428">
        <f>'2019 KESIS Energy Balance'!AH58*'2019 KESIS Energy Balance (2)'!$B$1</f>
        <v>706383360000</v>
      </c>
      <c r="AI58" s="428">
        <f>'2019 KESIS Energy Balance'!AI58*'2019 KESIS Energy Balance (2)'!$B$1</f>
        <v>0</v>
      </c>
      <c r="AJ58" s="428">
        <f>'2019 KESIS Energy Balance'!AJ58*'2019 KESIS Energy Balance (2)'!$B$1</f>
        <v>0</v>
      </c>
      <c r="AK58" s="428">
        <f>'2019 KESIS Energy Balance'!AK58*'2019 KESIS Energy Balance (2)'!$B$1</f>
        <v>0</v>
      </c>
      <c r="AL58" s="428">
        <f>'2019 KESIS Energy Balance'!AL58*'2019 KESIS Energy Balance (2)'!$B$1</f>
        <v>0</v>
      </c>
      <c r="AM58" s="428">
        <f>'2019 KESIS Energy Balance'!AM58*'2019 KESIS Energy Balance (2)'!$B$1</f>
        <v>0</v>
      </c>
      <c r="AN58" s="428">
        <f>'2019 KESIS Energy Balance'!AN58*'2019 KESIS Energy Balance (2)'!$B$1</f>
        <v>0</v>
      </c>
      <c r="AO58" s="428">
        <f>'2019 KESIS Energy Balance'!AO58*'2019 KESIS Energy Balance (2)'!$B$1</f>
        <v>0</v>
      </c>
      <c r="AP58" s="428">
        <f>'2019 KESIS Energy Balance'!AP58*'2019 KESIS Energy Balance (2)'!$B$1</f>
        <v>11197140480000</v>
      </c>
      <c r="AQ58" s="428">
        <f>'2019 KESIS Energy Balance'!AQ58*'2019 KESIS Energy Balance (2)'!$B$1</f>
        <v>807845120000.00012</v>
      </c>
      <c r="AR58" s="428">
        <f>'2019 KESIS Energy Balance'!AR58*'2019 KESIS Energy Balance (2)'!$B$1</f>
        <v>4636449280000</v>
      </c>
      <c r="AS58" s="428">
        <f>'2019 KESIS Energy Balance'!AS58*'2019 KESIS Energy Balance (2)'!$B$1</f>
        <v>7097442560000</v>
      </c>
      <c r="AT58" s="428">
        <f>'2019 KESIS Energy Balance'!AT58*'2019 KESIS Energy Balance (2)'!$B$1</f>
        <v>75947520000</v>
      </c>
      <c r="AU58" s="428">
        <f>'2019 KESIS Energy Balance'!AU58*'2019 KESIS Energy Balance (2)'!$B$1</f>
        <v>0</v>
      </c>
      <c r="AV58" s="428">
        <f>'2019 KESIS Energy Balance'!AV58*'2019 KESIS Energy Balance (2)'!$B$1</f>
        <v>0</v>
      </c>
      <c r="AW58" s="428">
        <f>'2019 KESIS Energy Balance'!AW58*'2019 KESIS Energy Balance (2)'!$B$1</f>
        <v>0</v>
      </c>
      <c r="AX58" s="428">
        <f>'2019 KESIS Energy Balance'!AX58*'2019 KESIS Energy Balance (2)'!$B$1</f>
        <v>0</v>
      </c>
      <c r="AY58" s="428">
        <f>'2019 KESIS Energy Balance'!AY58*'2019 KESIS Energy Balance (2)'!$B$1</f>
        <v>0</v>
      </c>
      <c r="AZ58" s="428">
        <f>'2019 KESIS Energy Balance'!AZ58*'2019 KESIS Energy Balance (2)'!$B$1</f>
        <v>0</v>
      </c>
      <c r="BA58" s="428">
        <f>'2019 KESIS Energy Balance'!BA58*'2019 KESIS Energy Balance (2)'!$B$1</f>
        <v>0</v>
      </c>
      <c r="BB58" s="428">
        <f>'2019 KESIS Energy Balance'!BB58*'2019 KESIS Energy Balance (2)'!$B$1</f>
        <v>0</v>
      </c>
      <c r="BC58" s="428">
        <f>'2019 KESIS Energy Balance'!BC58*'2019 KESIS Energy Balance (2)'!$B$1</f>
        <v>0</v>
      </c>
      <c r="BD58" s="428">
        <f>'2019 KESIS Energy Balance'!BD58*'2019 KESIS Energy Balance (2)'!$B$1</f>
        <v>0</v>
      </c>
      <c r="BE58" s="428">
        <f>'2019 KESIS Energy Balance'!BE58*'2019 KESIS Energy Balance (2)'!$B$1</f>
        <v>0</v>
      </c>
      <c r="BF58" s="428">
        <f>'2019 KESIS Energy Balance'!BF58*'2019 KESIS Energy Balance (2)'!$B$1</f>
        <v>0</v>
      </c>
      <c r="BG58" s="428">
        <f>'2019 KESIS Energy Balance'!BG58*'2019 KESIS Energy Balance (2)'!$B$1</f>
        <v>0</v>
      </c>
      <c r="BH58" s="428">
        <f>'2019 KESIS Energy Balance'!BH58*'2019 KESIS Energy Balance (2)'!$B$1</f>
        <v>33792519680000</v>
      </c>
      <c r="BI58" s="428">
        <f>'2019 KESIS Energy Balance'!BI58*'2019 KESIS Energy Balance (2)'!$B$1</f>
        <v>10137287680000</v>
      </c>
      <c r="BJ58" s="428">
        <f>'2019 KESIS Energy Balance'!BJ58*'2019 KESIS Energy Balance (2)'!$B$1</f>
        <v>80424177920000</v>
      </c>
      <c r="BK58" s="428">
        <f>'2019 KESIS Energy Balance'!BK58*'2019 KESIS Energy Balance (2)'!$B$1</f>
        <v>23814824960000</v>
      </c>
      <c r="BL58" s="90"/>
      <c r="BM58" s="90"/>
    </row>
    <row r="59" spans="2:65" s="183" customFormat="1">
      <c r="B59" s="179" t="s">
        <v>348</v>
      </c>
      <c r="C59" s="180" t="s">
        <v>349</v>
      </c>
      <c r="D59" s="428">
        <f>'2019 KESIS Energy Balance'!D59*'2019 KESIS Energy Balance (2)'!$B$1</f>
        <v>0</v>
      </c>
      <c r="E59" s="428">
        <f>'2019 KESIS Energy Balance'!E59*'2019 KESIS Energy Balance (2)'!$B$1</f>
        <v>0</v>
      </c>
      <c r="F59" s="428">
        <f>'2019 KESIS Energy Balance'!F59*'2019 KESIS Energy Balance (2)'!$B$1</f>
        <v>0</v>
      </c>
      <c r="G59" s="428">
        <f>'2019 KESIS Energy Balance'!G59*'2019 KESIS Energy Balance (2)'!$B$1</f>
        <v>26093726720000</v>
      </c>
      <c r="H59" s="428">
        <f>'2019 KESIS Energy Balance'!H59*'2019 KESIS Energy Balance (2)'!$B$1</f>
        <v>0</v>
      </c>
      <c r="I59" s="428">
        <f>'2019 KESIS Energy Balance'!I59*'2019 KESIS Energy Balance (2)'!$B$1</f>
        <v>0</v>
      </c>
      <c r="J59" s="428">
        <f>'2019 KESIS Energy Balance'!J59*'2019 KESIS Energy Balance (2)'!$B$1</f>
        <v>0</v>
      </c>
      <c r="K59" s="428">
        <f>'2019 KESIS Energy Balance'!K59*'2019 KESIS Energy Balance (2)'!$B$1</f>
        <v>0</v>
      </c>
      <c r="L59" s="428">
        <f>'2019 KESIS Energy Balance'!L59*'2019 KESIS Energy Balance (2)'!$B$1</f>
        <v>0</v>
      </c>
      <c r="M59" s="428">
        <f>'2019 KESIS Energy Balance'!M59*'2019 KESIS Energy Balance (2)'!$B$1</f>
        <v>0</v>
      </c>
      <c r="N59" s="428">
        <f>'2019 KESIS Energy Balance'!N59*'2019 KESIS Energy Balance (2)'!$B$1</f>
        <v>0</v>
      </c>
      <c r="O59" s="428">
        <f>'2019 KESIS Energy Balance'!O59*'2019 KESIS Energy Balance (2)'!$B$1</f>
        <v>0</v>
      </c>
      <c r="P59" s="428">
        <f>'2019 KESIS Energy Balance'!P59*'2019 KESIS Energy Balance (2)'!$B$1</f>
        <v>0</v>
      </c>
      <c r="Q59" s="428">
        <f>'2019 KESIS Energy Balance'!Q59*'2019 KESIS Energy Balance (2)'!$B$1</f>
        <v>0</v>
      </c>
      <c r="R59" s="428">
        <f>'2019 KESIS Energy Balance'!R59*'2019 KESIS Energy Balance (2)'!$B$1</f>
        <v>70948117760000</v>
      </c>
      <c r="S59" s="428">
        <f>'2019 KESIS Energy Balance'!S59*'2019 KESIS Energy Balance (2)'!$B$1</f>
        <v>0</v>
      </c>
      <c r="T59" s="428">
        <f>'2019 KESIS Energy Balance'!T59*'2019 KESIS Energy Balance (2)'!$B$1</f>
        <v>0</v>
      </c>
      <c r="U59" s="428">
        <f>'2019 KESIS Energy Balance'!U59*'2019 KESIS Energy Balance (2)'!$B$1</f>
        <v>0</v>
      </c>
      <c r="V59" s="428">
        <f>'2019 KESIS Energy Balance'!V59*'2019 KESIS Energy Balance (2)'!$B$1</f>
        <v>0</v>
      </c>
      <c r="W59" s="428">
        <f>'2019 KESIS Energy Balance'!W59*'2019 KESIS Energy Balance (2)'!$B$1</f>
        <v>26705671680000</v>
      </c>
      <c r="X59" s="428">
        <f>'2019 KESIS Energy Balance'!X59*'2019 KESIS Energy Balance (2)'!$B$1</f>
        <v>1293448960000</v>
      </c>
      <c r="Y59" s="428">
        <f>'2019 KESIS Energy Balance'!Y59*'2019 KESIS Energy Balance (2)'!$B$1</f>
        <v>3313637120000</v>
      </c>
      <c r="Z59" s="428">
        <f>'2019 KESIS Energy Balance'!Z59*'2019 KESIS Energy Balance (2)'!$B$1</f>
        <v>938471680000</v>
      </c>
      <c r="AA59" s="428">
        <f>'2019 KESIS Energy Balance'!AA59*'2019 KESIS Energy Balance (2)'!$B$1</f>
        <v>0</v>
      </c>
      <c r="AB59" s="428">
        <f>'2019 KESIS Energy Balance'!AB59*'2019 KESIS Energy Balance (2)'!$B$1</f>
        <v>0</v>
      </c>
      <c r="AC59" s="428">
        <f>'2019 KESIS Energy Balance'!AC59*'2019 KESIS Energy Balance (2)'!$B$1</f>
        <v>0</v>
      </c>
      <c r="AD59" s="428">
        <f>'2019 KESIS Energy Balance'!AD59*'2019 KESIS Energy Balance (2)'!$B$1</f>
        <v>374301440000</v>
      </c>
      <c r="AE59" s="428">
        <f>'2019 KESIS Energy Balance'!AE59*'2019 KESIS Energy Balance (2)'!$B$1</f>
        <v>700272640000</v>
      </c>
      <c r="AF59" s="428">
        <f>'2019 KESIS Energy Balance'!AF59*'2019 KESIS Energy Balance (2)'!$B$1</f>
        <v>459811839999.99994</v>
      </c>
      <c r="AG59" s="428">
        <f>'2019 KESIS Energy Balance'!AG59*'2019 KESIS Energy Balance (2)'!$B$1</f>
        <v>59004160000.000008</v>
      </c>
      <c r="AH59" s="428">
        <f>'2019 KESIS Energy Balance'!AH59*'2019 KESIS Energy Balance (2)'!$B$1</f>
        <v>6403320320000</v>
      </c>
      <c r="AI59" s="428">
        <f>'2019 KESIS Energy Balance'!AI59*'2019 KESIS Energy Balance (2)'!$B$1</f>
        <v>0</v>
      </c>
      <c r="AJ59" s="428">
        <f>'2019 KESIS Energy Balance'!AJ59*'2019 KESIS Energy Balance (2)'!$B$1</f>
        <v>0</v>
      </c>
      <c r="AK59" s="428">
        <f>'2019 KESIS Energy Balance'!AK59*'2019 KESIS Energy Balance (2)'!$B$1</f>
        <v>0</v>
      </c>
      <c r="AL59" s="428">
        <f>'2019 KESIS Energy Balance'!AL59*'2019 KESIS Energy Balance (2)'!$B$1</f>
        <v>0</v>
      </c>
      <c r="AM59" s="428">
        <f>'2019 KESIS Energy Balance'!AM59*'2019 KESIS Energy Balance (2)'!$B$1</f>
        <v>0</v>
      </c>
      <c r="AN59" s="428">
        <f>'2019 KESIS Energy Balance'!AN59*'2019 KESIS Energy Balance (2)'!$B$1</f>
        <v>0</v>
      </c>
      <c r="AO59" s="428">
        <f>'2019 KESIS Energy Balance'!AO59*'2019 KESIS Energy Balance (2)'!$B$1</f>
        <v>0</v>
      </c>
      <c r="AP59" s="428">
        <f>'2019 KESIS Energy Balance'!AP59*'2019 KESIS Energy Balance (2)'!$B$1</f>
        <v>8564015360000</v>
      </c>
      <c r="AQ59" s="428">
        <f>'2019 KESIS Energy Balance'!AQ59*'2019 KESIS Energy Balance (2)'!$B$1</f>
        <v>264348160000</v>
      </c>
      <c r="AR59" s="428">
        <f>'2019 KESIS Energy Balance'!AR59*'2019 KESIS Energy Balance (2)'!$B$1</f>
        <v>7554754560000</v>
      </c>
      <c r="AS59" s="428">
        <f>'2019 KESIS Energy Balance'!AS59*'2019 KESIS Energy Balance (2)'!$B$1</f>
        <v>1416060160000</v>
      </c>
      <c r="AT59" s="428">
        <f>'2019 KESIS Energy Balance'!AT59*'2019 KESIS Energy Balance (2)'!$B$1</f>
        <v>245936640000.00003</v>
      </c>
      <c r="AU59" s="428">
        <f>'2019 KESIS Energy Balance'!AU59*'2019 KESIS Energy Balance (2)'!$B$1</f>
        <v>0</v>
      </c>
      <c r="AV59" s="428">
        <f>'2019 KESIS Energy Balance'!AV59*'2019 KESIS Energy Balance (2)'!$B$1</f>
        <v>0</v>
      </c>
      <c r="AW59" s="428">
        <f>'2019 KESIS Energy Balance'!AW59*'2019 KESIS Energy Balance (2)'!$B$1</f>
        <v>0</v>
      </c>
      <c r="AX59" s="428">
        <f>'2019 KESIS Energy Balance'!AX59*'2019 KESIS Energy Balance (2)'!$B$1</f>
        <v>0</v>
      </c>
      <c r="AY59" s="428">
        <f>'2019 KESIS Energy Balance'!AY59*'2019 KESIS Energy Balance (2)'!$B$1</f>
        <v>0</v>
      </c>
      <c r="AZ59" s="428">
        <f>'2019 KESIS Energy Balance'!AZ59*'2019 KESIS Energy Balance (2)'!$B$1</f>
        <v>0</v>
      </c>
      <c r="BA59" s="428">
        <f>'2019 KESIS Energy Balance'!BA59*'2019 KESIS Energy Balance (2)'!$B$1</f>
        <v>0</v>
      </c>
      <c r="BB59" s="428">
        <f>'2019 KESIS Energy Balance'!BB59*'2019 KESIS Energy Balance (2)'!$B$1</f>
        <v>0</v>
      </c>
      <c r="BC59" s="428">
        <f>'2019 KESIS Energy Balance'!BC59*'2019 KESIS Energy Balance (2)'!$B$1</f>
        <v>0</v>
      </c>
      <c r="BD59" s="428">
        <f>'2019 KESIS Energy Balance'!BD59*'2019 KESIS Energy Balance (2)'!$B$1</f>
        <v>0</v>
      </c>
      <c r="BE59" s="428">
        <f>'2019 KESIS Energy Balance'!BE59*'2019 KESIS Energy Balance (2)'!$B$1</f>
        <v>0</v>
      </c>
      <c r="BF59" s="428">
        <f>'2019 KESIS Energy Balance'!BF59*'2019 KESIS Energy Balance (2)'!$B$1</f>
        <v>0</v>
      </c>
      <c r="BG59" s="428">
        <f>'2019 KESIS Energy Balance'!BG59*'2019 KESIS Energy Balance (2)'!$B$1</f>
        <v>0</v>
      </c>
      <c r="BH59" s="428">
        <f>'2019 KESIS Energy Balance'!BH59*'2019 KESIS Energy Balance (2)'!$B$1</f>
        <v>187147188480000</v>
      </c>
      <c r="BI59" s="428">
        <f>'2019 KESIS Energy Balance'!BI59*'2019 KESIS Energy Balance (2)'!$B$1</f>
        <v>93556115200000</v>
      </c>
      <c r="BJ59" s="428">
        <f>'2019 KESIS Energy Balance'!BJ59*'2019 KESIS Energy Balance (2)'!$B$1</f>
        <v>436038202879999.94</v>
      </c>
      <c r="BK59" s="428">
        <f>'2019 KESIS Energy Balance'!BK59*'2019 KESIS Energy Balance (2)'!$B$1</f>
        <v>44750826239999.992</v>
      </c>
      <c r="BL59" s="182"/>
      <c r="BM59" s="182"/>
    </row>
    <row r="60" spans="2:65" s="88" customFormat="1">
      <c r="B60" s="137" t="s">
        <v>350</v>
      </c>
      <c r="C60" s="138" t="s">
        <v>351</v>
      </c>
      <c r="D60" s="428">
        <f>'2019 KESIS Energy Balance'!D60*'2019 KESIS Energy Balance (2)'!$B$1</f>
        <v>0</v>
      </c>
      <c r="E60" s="428">
        <f>'2019 KESIS Energy Balance'!E60*'2019 KESIS Energy Balance (2)'!$B$1</f>
        <v>0</v>
      </c>
      <c r="F60" s="428">
        <f>'2019 KESIS Energy Balance'!F60*'2019 KESIS Energy Balance (2)'!$B$1</f>
        <v>0</v>
      </c>
      <c r="G60" s="428">
        <f>'2019 KESIS Energy Balance'!G60*'2019 KESIS Energy Balance (2)'!$B$1</f>
        <v>93698368000000</v>
      </c>
      <c r="H60" s="428">
        <f>'2019 KESIS Energy Balance'!H60*'2019 KESIS Energy Balance (2)'!$B$1</f>
        <v>0</v>
      </c>
      <c r="I60" s="428">
        <f>'2019 KESIS Energy Balance'!I60*'2019 KESIS Energy Balance (2)'!$B$1</f>
        <v>0</v>
      </c>
      <c r="J60" s="428">
        <f>'2019 KESIS Energy Balance'!J60*'2019 KESIS Energy Balance (2)'!$B$1</f>
        <v>0</v>
      </c>
      <c r="K60" s="428">
        <f>'2019 KESIS Energy Balance'!K60*'2019 KESIS Energy Balance (2)'!$B$1</f>
        <v>0</v>
      </c>
      <c r="L60" s="428">
        <f>'2019 KESIS Energy Balance'!L60*'2019 KESIS Energy Balance (2)'!$B$1</f>
        <v>0</v>
      </c>
      <c r="M60" s="428">
        <f>'2019 KESIS Energy Balance'!M60*'2019 KESIS Energy Balance (2)'!$B$1</f>
        <v>0</v>
      </c>
      <c r="N60" s="428">
        <f>'2019 KESIS Energy Balance'!N60*'2019 KESIS Energy Balance (2)'!$B$1</f>
        <v>0</v>
      </c>
      <c r="O60" s="428">
        <f>'2019 KESIS Energy Balance'!O60*'2019 KESIS Energy Balance (2)'!$B$1</f>
        <v>0</v>
      </c>
      <c r="P60" s="428">
        <f>'2019 KESIS Energy Balance'!P60*'2019 KESIS Energy Balance (2)'!$B$1</f>
        <v>0</v>
      </c>
      <c r="Q60" s="428">
        <f>'2019 KESIS Energy Balance'!Q60*'2019 KESIS Energy Balance (2)'!$B$1</f>
        <v>0</v>
      </c>
      <c r="R60" s="428">
        <f>'2019 KESIS Energy Balance'!R60*'2019 KESIS Energy Balance (2)'!$B$1</f>
        <v>23739313920000</v>
      </c>
      <c r="S60" s="428">
        <f>'2019 KESIS Energy Balance'!S60*'2019 KESIS Energy Balance (2)'!$B$1</f>
        <v>0</v>
      </c>
      <c r="T60" s="428">
        <f>'2019 KESIS Energy Balance'!T60*'2019 KESIS Energy Balance (2)'!$B$1</f>
        <v>0</v>
      </c>
      <c r="U60" s="428">
        <f>'2019 KESIS Energy Balance'!U60*'2019 KESIS Energy Balance (2)'!$B$1</f>
        <v>0</v>
      </c>
      <c r="V60" s="428">
        <f>'2019 KESIS Energy Balance'!V60*'2019 KESIS Energy Balance (2)'!$B$1</f>
        <v>0</v>
      </c>
      <c r="W60" s="428">
        <f>'2019 KESIS Energy Balance'!W60*'2019 KESIS Energy Balance (2)'!$B$1</f>
        <v>0</v>
      </c>
      <c r="X60" s="428">
        <f>'2019 KESIS Energy Balance'!X60*'2019 KESIS Energy Balance (2)'!$B$1</f>
        <v>643450880000</v>
      </c>
      <c r="Y60" s="428">
        <f>'2019 KESIS Energy Balance'!Y60*'2019 KESIS Energy Balance (2)'!$B$1</f>
        <v>198400000</v>
      </c>
      <c r="Z60" s="428">
        <f>'2019 KESIS Energy Balance'!Z60*'2019 KESIS Energy Balance (2)'!$B$1</f>
        <v>9086720000</v>
      </c>
      <c r="AA60" s="428">
        <f>'2019 KESIS Energy Balance'!AA60*'2019 KESIS Energy Balance (2)'!$B$1</f>
        <v>0</v>
      </c>
      <c r="AB60" s="428">
        <f>'2019 KESIS Energy Balance'!AB60*'2019 KESIS Energy Balance (2)'!$B$1</f>
        <v>0</v>
      </c>
      <c r="AC60" s="428">
        <f>'2019 KESIS Energy Balance'!AC60*'2019 KESIS Energy Balance (2)'!$B$1</f>
        <v>0</v>
      </c>
      <c r="AD60" s="428">
        <f>'2019 KESIS Energy Balance'!AD60*'2019 KESIS Energy Balance (2)'!$B$1</f>
        <v>66979840000</v>
      </c>
      <c r="AE60" s="428">
        <f>'2019 KESIS Energy Balance'!AE60*'2019 KESIS Energy Balance (2)'!$B$1</f>
        <v>5426240000000</v>
      </c>
      <c r="AF60" s="428">
        <f>'2019 KESIS Energy Balance'!AF60*'2019 KESIS Energy Balance (2)'!$B$1</f>
        <v>115746560000</v>
      </c>
      <c r="AG60" s="428">
        <f>'2019 KESIS Energy Balance'!AG60*'2019 KESIS Energy Balance (2)'!$B$1</f>
        <v>158720000000</v>
      </c>
      <c r="AH60" s="428">
        <f>'2019 KESIS Energy Balance'!AH60*'2019 KESIS Energy Balance (2)'!$B$1</f>
        <v>10199624960000.002</v>
      </c>
      <c r="AI60" s="428">
        <f>'2019 KESIS Energy Balance'!AI60*'2019 KESIS Energy Balance (2)'!$B$1</f>
        <v>0</v>
      </c>
      <c r="AJ60" s="428">
        <f>'2019 KESIS Energy Balance'!AJ60*'2019 KESIS Energy Balance (2)'!$B$1</f>
        <v>0</v>
      </c>
      <c r="AK60" s="428">
        <f>'2019 KESIS Energy Balance'!AK60*'2019 KESIS Energy Balance (2)'!$B$1</f>
        <v>0</v>
      </c>
      <c r="AL60" s="428">
        <f>'2019 KESIS Energy Balance'!AL60*'2019 KESIS Energy Balance (2)'!$B$1</f>
        <v>0</v>
      </c>
      <c r="AM60" s="428">
        <f>'2019 KESIS Energy Balance'!AM60*'2019 KESIS Energy Balance (2)'!$B$1</f>
        <v>0</v>
      </c>
      <c r="AN60" s="428">
        <f>'2019 KESIS Energy Balance'!AN60*'2019 KESIS Energy Balance (2)'!$B$1</f>
        <v>0</v>
      </c>
      <c r="AO60" s="428">
        <f>'2019 KESIS Energy Balance'!AO60*'2019 KESIS Energy Balance (2)'!$B$1</f>
        <v>0</v>
      </c>
      <c r="AP60" s="428">
        <f>'2019 KESIS Energy Balance'!AP60*'2019 KESIS Energy Balance (2)'!$B$1</f>
        <v>27738343680000</v>
      </c>
      <c r="AQ60" s="428">
        <f>'2019 KESIS Energy Balance'!AQ60*'2019 KESIS Energy Balance (2)'!$B$1</f>
        <v>0</v>
      </c>
      <c r="AR60" s="428">
        <f>'2019 KESIS Energy Balance'!AR60*'2019 KESIS Energy Balance (2)'!$B$1</f>
        <v>0</v>
      </c>
      <c r="AS60" s="428">
        <f>'2019 KESIS Energy Balance'!AS60*'2019 KESIS Energy Balance (2)'!$B$1</f>
        <v>17816320000</v>
      </c>
      <c r="AT60" s="428">
        <f>'2019 KESIS Energy Balance'!AT60*'2019 KESIS Energy Balance (2)'!$B$1</f>
        <v>0</v>
      </c>
      <c r="AU60" s="428">
        <f>'2019 KESIS Energy Balance'!AU60*'2019 KESIS Energy Balance (2)'!$B$1</f>
        <v>0</v>
      </c>
      <c r="AV60" s="428">
        <f>'2019 KESIS Energy Balance'!AV60*'2019 KESIS Energy Balance (2)'!$B$1</f>
        <v>0</v>
      </c>
      <c r="AW60" s="428">
        <f>'2019 KESIS Energy Balance'!AW60*'2019 KESIS Energy Balance (2)'!$B$1</f>
        <v>0</v>
      </c>
      <c r="AX60" s="428">
        <f>'2019 KESIS Energy Balance'!AX60*'2019 KESIS Energy Balance (2)'!$B$1</f>
        <v>0</v>
      </c>
      <c r="AY60" s="428">
        <f>'2019 KESIS Energy Balance'!AY60*'2019 KESIS Energy Balance (2)'!$B$1</f>
        <v>0</v>
      </c>
      <c r="AZ60" s="428">
        <f>'2019 KESIS Energy Balance'!AZ60*'2019 KESIS Energy Balance (2)'!$B$1</f>
        <v>0</v>
      </c>
      <c r="BA60" s="428">
        <f>'2019 KESIS Energy Balance'!BA60*'2019 KESIS Energy Balance (2)'!$B$1</f>
        <v>0</v>
      </c>
      <c r="BB60" s="428">
        <f>'2019 KESIS Energy Balance'!BB60*'2019 KESIS Energy Balance (2)'!$B$1</f>
        <v>0</v>
      </c>
      <c r="BC60" s="428">
        <f>'2019 KESIS Energy Balance'!BC60*'2019 KESIS Energy Balance (2)'!$B$1</f>
        <v>0</v>
      </c>
      <c r="BD60" s="428">
        <f>'2019 KESIS Energy Balance'!BD60*'2019 KESIS Energy Balance (2)'!$B$1</f>
        <v>0</v>
      </c>
      <c r="BE60" s="428">
        <f>'2019 KESIS Energy Balance'!BE60*'2019 KESIS Energy Balance (2)'!$B$1</f>
        <v>0</v>
      </c>
      <c r="BF60" s="428">
        <f>'2019 KESIS Energy Balance'!BF60*'2019 KESIS Energy Balance (2)'!$B$1</f>
        <v>0</v>
      </c>
      <c r="BG60" s="428">
        <f>'2019 KESIS Energy Balance'!BG60*'2019 KESIS Energy Balance (2)'!$B$1</f>
        <v>0</v>
      </c>
      <c r="BH60" s="428">
        <f>'2019 KESIS Energy Balance'!BH60*'2019 KESIS Energy Balance (2)'!$B$1</f>
        <v>40008312320000</v>
      </c>
      <c r="BI60" s="428">
        <f>'2019 KESIS Energy Balance'!BI60*'2019 KESIS Energy Balance (2)'!$B$1</f>
        <v>13253120000</v>
      </c>
      <c r="BJ60" s="428">
        <f>'2019 KESIS Energy Balance'!BJ60*'2019 KESIS Energy Balance (2)'!$B$1</f>
        <v>201835454720000</v>
      </c>
      <c r="BK60" s="428">
        <f>'2019 KESIS Energy Balance'!BK60*'2019 KESIS Energy Balance (2)'!$B$1</f>
        <v>27756160000000</v>
      </c>
      <c r="BL60" s="90"/>
      <c r="BM60" s="90"/>
    </row>
    <row r="61" spans="2:65" s="189" customFormat="1">
      <c r="B61" s="185" t="s">
        <v>352</v>
      </c>
      <c r="C61" s="186" t="s">
        <v>353</v>
      </c>
      <c r="D61" s="428">
        <f>'2019 KESIS Energy Balance'!D61*'2019 KESIS Energy Balance (2)'!$B$1</f>
        <v>0</v>
      </c>
      <c r="E61" s="428">
        <f>'2019 KESIS Energy Balance'!E61*'2019 KESIS Energy Balance (2)'!$B$1</f>
        <v>35721126400000</v>
      </c>
      <c r="F61" s="428">
        <f>'2019 KESIS Energy Balance'!F61*'2019 KESIS Energy Balance (2)'!$B$1</f>
        <v>0</v>
      </c>
      <c r="G61" s="428">
        <f>'2019 KESIS Energy Balance'!G61*'2019 KESIS Energy Balance (2)'!$B$1</f>
        <v>0</v>
      </c>
      <c r="H61" s="428">
        <f>'2019 KESIS Energy Balance'!H61*'2019 KESIS Energy Balance (2)'!$B$1</f>
        <v>0</v>
      </c>
      <c r="I61" s="428">
        <f>'2019 KESIS Energy Balance'!I61*'2019 KESIS Energy Balance (2)'!$B$1</f>
        <v>0</v>
      </c>
      <c r="J61" s="428">
        <f>'2019 KESIS Energy Balance'!J61*'2019 KESIS Energy Balance (2)'!$B$1</f>
        <v>0</v>
      </c>
      <c r="K61" s="428">
        <f>'2019 KESIS Energy Balance'!K61*'2019 KESIS Energy Balance (2)'!$B$1</f>
        <v>0</v>
      </c>
      <c r="L61" s="428">
        <f>'2019 KESIS Energy Balance'!L61*'2019 KESIS Energy Balance (2)'!$B$1</f>
        <v>28566068479999.996</v>
      </c>
      <c r="M61" s="428">
        <f>'2019 KESIS Energy Balance'!M61*'2019 KESIS Energy Balance (2)'!$B$1</f>
        <v>0</v>
      </c>
      <c r="N61" s="428">
        <f>'2019 KESIS Energy Balance'!N61*'2019 KESIS Energy Balance (2)'!$B$1</f>
        <v>73095202560000</v>
      </c>
      <c r="O61" s="428">
        <f>'2019 KESIS Energy Balance'!O61*'2019 KESIS Energy Balance (2)'!$B$1</f>
        <v>1776791040000</v>
      </c>
      <c r="P61" s="428">
        <f>'2019 KESIS Energy Balance'!P61*'2019 KESIS Energy Balance (2)'!$B$1</f>
        <v>14034141440000</v>
      </c>
      <c r="Q61" s="428">
        <f>'2019 KESIS Energy Balance'!Q61*'2019 KESIS Energy Balance (2)'!$B$1</f>
        <v>16515292160000</v>
      </c>
      <c r="R61" s="428">
        <f>'2019 KESIS Energy Balance'!R61*'2019 KESIS Energy Balance (2)'!$B$1</f>
        <v>49489888000000</v>
      </c>
      <c r="S61" s="428">
        <f>'2019 KESIS Energy Balance'!S61*'2019 KESIS Energy Balance (2)'!$B$1</f>
        <v>0</v>
      </c>
      <c r="T61" s="428">
        <f>'2019 KESIS Energy Balance'!T61*'2019 KESIS Energy Balance (2)'!$B$1</f>
        <v>0</v>
      </c>
      <c r="U61" s="428">
        <f>'2019 KESIS Energy Balance'!U61*'2019 KESIS Energy Balance (2)'!$B$1</f>
        <v>0</v>
      </c>
      <c r="V61" s="428">
        <f>'2019 KESIS Energy Balance'!V61*'2019 KESIS Energy Balance (2)'!$B$1</f>
        <v>0</v>
      </c>
      <c r="W61" s="428">
        <f>'2019 KESIS Energy Balance'!W61*'2019 KESIS Energy Balance (2)'!$B$1</f>
        <v>0</v>
      </c>
      <c r="X61" s="428">
        <f>'2019 KESIS Energy Balance'!X61*'2019 KESIS Energy Balance (2)'!$B$1</f>
        <v>1061559040000</v>
      </c>
      <c r="Y61" s="428">
        <f>'2019 KESIS Energy Balance'!Y61*'2019 KESIS Energy Balance (2)'!$B$1</f>
        <v>755626240000</v>
      </c>
      <c r="Z61" s="428">
        <f>'2019 KESIS Energy Balance'!Z61*'2019 KESIS Energy Balance (2)'!$B$1</f>
        <v>5198080000</v>
      </c>
      <c r="AA61" s="428">
        <f>'2019 KESIS Energy Balance'!AA61*'2019 KESIS Energy Balance (2)'!$B$1</f>
        <v>0</v>
      </c>
      <c r="AB61" s="428">
        <f>'2019 KESIS Energy Balance'!AB61*'2019 KESIS Energy Balance (2)'!$B$1</f>
        <v>0</v>
      </c>
      <c r="AC61" s="428">
        <f>'2019 KESIS Energy Balance'!AC61*'2019 KESIS Energy Balance (2)'!$B$1</f>
        <v>277760000</v>
      </c>
      <c r="AD61" s="428">
        <f>'2019 KESIS Energy Balance'!AD61*'2019 KESIS Energy Balance (2)'!$B$1</f>
        <v>13292800000</v>
      </c>
      <c r="AE61" s="428">
        <f>'2019 KESIS Energy Balance'!AE61*'2019 KESIS Energy Balance (2)'!$B$1</f>
        <v>511673600000</v>
      </c>
      <c r="AF61" s="428">
        <f>'2019 KESIS Energy Balance'!AF61*'2019 KESIS Energy Balance (2)'!$B$1</f>
        <v>267800320000</v>
      </c>
      <c r="AG61" s="428">
        <f>'2019 KESIS Energy Balance'!AG61*'2019 KESIS Energy Balance (2)'!$B$1</f>
        <v>119040000</v>
      </c>
      <c r="AH61" s="428">
        <f>'2019 KESIS Energy Balance'!AH61*'2019 KESIS Energy Balance (2)'!$B$1</f>
        <v>439773440000</v>
      </c>
      <c r="AI61" s="428">
        <f>'2019 KESIS Energy Balance'!AI61*'2019 KESIS Energy Balance (2)'!$B$1</f>
        <v>0</v>
      </c>
      <c r="AJ61" s="428">
        <f>'2019 KESIS Energy Balance'!AJ61*'2019 KESIS Energy Balance (2)'!$B$1</f>
        <v>0</v>
      </c>
      <c r="AK61" s="428">
        <f>'2019 KESIS Energy Balance'!AK61*'2019 KESIS Energy Balance (2)'!$B$1</f>
        <v>0</v>
      </c>
      <c r="AL61" s="428">
        <f>'2019 KESIS Energy Balance'!AL61*'2019 KESIS Energy Balance (2)'!$B$1</f>
        <v>0</v>
      </c>
      <c r="AM61" s="428">
        <f>'2019 KESIS Energy Balance'!AM61*'2019 KESIS Energy Balance (2)'!$B$1</f>
        <v>0</v>
      </c>
      <c r="AN61" s="428">
        <f>'2019 KESIS Energy Balance'!AN61*'2019 KESIS Energy Balance (2)'!$B$1</f>
        <v>0</v>
      </c>
      <c r="AO61" s="428">
        <f>'2019 KESIS Energy Balance'!AO61*'2019 KESIS Energy Balance (2)'!$B$1</f>
        <v>0</v>
      </c>
      <c r="AP61" s="428">
        <f>'2019 KESIS Energy Balance'!AP61*'2019 KESIS Energy Balance (2)'!$B$1</f>
        <v>158085120000</v>
      </c>
      <c r="AQ61" s="428">
        <f>'2019 KESIS Energy Balance'!AQ61*'2019 KESIS Energy Balance (2)'!$B$1</f>
        <v>0</v>
      </c>
      <c r="AR61" s="428">
        <f>'2019 KESIS Energy Balance'!AR61*'2019 KESIS Energy Balance (2)'!$B$1</f>
        <v>0</v>
      </c>
      <c r="AS61" s="428">
        <f>'2019 KESIS Energy Balance'!AS61*'2019 KESIS Energy Balance (2)'!$B$1</f>
        <v>289148160000</v>
      </c>
      <c r="AT61" s="428">
        <f>'2019 KESIS Energy Balance'!AT61*'2019 KESIS Energy Balance (2)'!$B$1</f>
        <v>0</v>
      </c>
      <c r="AU61" s="428">
        <f>'2019 KESIS Energy Balance'!AU61*'2019 KESIS Energy Balance (2)'!$B$1</f>
        <v>0</v>
      </c>
      <c r="AV61" s="428">
        <f>'2019 KESIS Energy Balance'!AV61*'2019 KESIS Energy Balance (2)'!$B$1</f>
        <v>0</v>
      </c>
      <c r="AW61" s="428">
        <f>'2019 KESIS Energy Balance'!AW61*'2019 KESIS Energy Balance (2)'!$B$1</f>
        <v>0</v>
      </c>
      <c r="AX61" s="428">
        <f>'2019 KESIS Energy Balance'!AX61*'2019 KESIS Energy Balance (2)'!$B$1</f>
        <v>0</v>
      </c>
      <c r="AY61" s="428">
        <f>'2019 KESIS Energy Balance'!AY61*'2019 KESIS Energy Balance (2)'!$B$1</f>
        <v>0</v>
      </c>
      <c r="AZ61" s="428">
        <f>'2019 KESIS Energy Balance'!AZ61*'2019 KESIS Energy Balance (2)'!$B$1</f>
        <v>0</v>
      </c>
      <c r="BA61" s="428">
        <f>'2019 KESIS Energy Balance'!BA61*'2019 KESIS Energy Balance (2)'!$B$1</f>
        <v>0</v>
      </c>
      <c r="BB61" s="428">
        <f>'2019 KESIS Energy Balance'!BB61*'2019 KESIS Energy Balance (2)'!$B$1</f>
        <v>0</v>
      </c>
      <c r="BC61" s="428">
        <f>'2019 KESIS Energy Balance'!BC61*'2019 KESIS Energy Balance (2)'!$B$1</f>
        <v>0</v>
      </c>
      <c r="BD61" s="428">
        <f>'2019 KESIS Energy Balance'!BD61*'2019 KESIS Energy Balance (2)'!$B$1</f>
        <v>0</v>
      </c>
      <c r="BE61" s="428">
        <f>'2019 KESIS Energy Balance'!BE61*'2019 KESIS Energy Balance (2)'!$B$1</f>
        <v>0</v>
      </c>
      <c r="BF61" s="428">
        <f>'2019 KESIS Energy Balance'!BF61*'2019 KESIS Energy Balance (2)'!$B$1</f>
        <v>0</v>
      </c>
      <c r="BG61" s="428">
        <f>'2019 KESIS Energy Balance'!BG61*'2019 KESIS Energy Balance (2)'!$B$1</f>
        <v>0</v>
      </c>
      <c r="BH61" s="428">
        <f>'2019 KESIS Energy Balance'!BH61*'2019 KESIS Energy Balance (2)'!$B$1</f>
        <v>180811363840000</v>
      </c>
      <c r="BI61" s="428">
        <f>'2019 KESIS Energy Balance'!BI61*'2019 KESIS Energy Balance (2)'!$B$1</f>
        <v>246174720000</v>
      </c>
      <c r="BJ61" s="428">
        <f>'2019 KESIS Energy Balance'!BJ61*'2019 KESIS Energy Balance (2)'!$B$1</f>
        <v>403758602239999.94</v>
      </c>
      <c r="BK61" s="428">
        <f>'2019 KESIS Energy Balance'!BK61*'2019 KESIS Energy Balance (2)'!$B$1</f>
        <v>16258205440000</v>
      </c>
      <c r="BL61" s="188"/>
      <c r="BM61" s="188"/>
    </row>
    <row r="62" spans="2:65" s="194" customFormat="1">
      <c r="B62" s="190" t="s">
        <v>126</v>
      </c>
      <c r="C62" s="191" t="s">
        <v>354</v>
      </c>
      <c r="D62" s="428">
        <f>'2019 KESIS Energy Balance'!D62*'2019 KESIS Energy Balance (2)'!$B$1</f>
        <v>0</v>
      </c>
      <c r="E62" s="428">
        <f>'2019 KESIS Energy Balance'!E62*'2019 KESIS Energy Balance (2)'!$B$1</f>
        <v>5884901120000</v>
      </c>
      <c r="F62" s="428">
        <f>'2019 KESIS Energy Balance'!F62*'2019 KESIS Energy Balance (2)'!$B$1</f>
        <v>0</v>
      </c>
      <c r="G62" s="428">
        <f>'2019 KESIS Energy Balance'!G62*'2019 KESIS Energy Balance (2)'!$B$1</f>
        <v>7679191040000</v>
      </c>
      <c r="H62" s="428">
        <f>'2019 KESIS Energy Balance'!H62*'2019 KESIS Energy Balance (2)'!$B$1</f>
        <v>0</v>
      </c>
      <c r="I62" s="428">
        <f>'2019 KESIS Energy Balance'!I62*'2019 KESIS Energy Balance (2)'!$B$1</f>
        <v>0</v>
      </c>
      <c r="J62" s="428">
        <f>'2019 KESIS Energy Balance'!J62*'2019 KESIS Energy Balance (2)'!$B$1</f>
        <v>0</v>
      </c>
      <c r="K62" s="428">
        <f>'2019 KESIS Energy Balance'!K62*'2019 KESIS Energy Balance (2)'!$B$1</f>
        <v>0</v>
      </c>
      <c r="L62" s="428">
        <f>'2019 KESIS Energy Balance'!L62*'2019 KESIS Energy Balance (2)'!$B$1</f>
        <v>0</v>
      </c>
      <c r="M62" s="428">
        <f>'2019 KESIS Energy Balance'!M62*'2019 KESIS Energy Balance (2)'!$B$1</f>
        <v>0</v>
      </c>
      <c r="N62" s="428">
        <f>'2019 KESIS Energy Balance'!N62*'2019 KESIS Energy Balance (2)'!$B$1</f>
        <v>0</v>
      </c>
      <c r="O62" s="428">
        <f>'2019 KESIS Energy Balance'!O62*'2019 KESIS Energy Balance (2)'!$B$1</f>
        <v>0</v>
      </c>
      <c r="P62" s="428">
        <f>'2019 KESIS Energy Balance'!P62*'2019 KESIS Energy Balance (2)'!$B$1</f>
        <v>0</v>
      </c>
      <c r="Q62" s="428">
        <f>'2019 KESIS Energy Balance'!Q62*'2019 KESIS Energy Balance (2)'!$B$1</f>
        <v>0</v>
      </c>
      <c r="R62" s="428">
        <f>'2019 KESIS Energy Balance'!R62*'2019 KESIS Energy Balance (2)'!$B$1</f>
        <v>15180536320000</v>
      </c>
      <c r="S62" s="428">
        <f>'2019 KESIS Energy Balance'!S62*'2019 KESIS Energy Balance (2)'!$B$1</f>
        <v>0</v>
      </c>
      <c r="T62" s="428">
        <f>'2019 KESIS Energy Balance'!T62*'2019 KESIS Energy Balance (2)'!$B$1</f>
        <v>0</v>
      </c>
      <c r="U62" s="428">
        <f>'2019 KESIS Energy Balance'!U62*'2019 KESIS Energy Balance (2)'!$B$1</f>
        <v>0</v>
      </c>
      <c r="V62" s="428">
        <f>'2019 KESIS Energy Balance'!V62*'2019 KESIS Energy Balance (2)'!$B$1</f>
        <v>0</v>
      </c>
      <c r="W62" s="428">
        <f>'2019 KESIS Energy Balance'!W62*'2019 KESIS Energy Balance (2)'!$B$1</f>
        <v>0</v>
      </c>
      <c r="X62" s="428">
        <f>'2019 KESIS Energy Balance'!X62*'2019 KESIS Energy Balance (2)'!$B$1</f>
        <v>476556800000</v>
      </c>
      <c r="Y62" s="428">
        <f>'2019 KESIS Energy Balance'!Y62*'2019 KESIS Energy Balance (2)'!$B$1</f>
        <v>6269440000</v>
      </c>
      <c r="Z62" s="428">
        <f>'2019 KESIS Energy Balance'!Z62*'2019 KESIS Energy Balance (2)'!$B$1</f>
        <v>0</v>
      </c>
      <c r="AA62" s="428">
        <f>'2019 KESIS Energy Balance'!AA62*'2019 KESIS Energy Balance (2)'!$B$1</f>
        <v>0</v>
      </c>
      <c r="AB62" s="428">
        <f>'2019 KESIS Energy Balance'!AB62*'2019 KESIS Energy Balance (2)'!$B$1</f>
        <v>0</v>
      </c>
      <c r="AC62" s="428">
        <f>'2019 KESIS Energy Balance'!AC62*'2019 KESIS Energy Balance (2)'!$B$1</f>
        <v>0</v>
      </c>
      <c r="AD62" s="428">
        <f>'2019 KESIS Energy Balance'!AD62*'2019 KESIS Energy Balance (2)'!$B$1</f>
        <v>4087040000</v>
      </c>
      <c r="AE62" s="428">
        <f>'2019 KESIS Energy Balance'!AE62*'2019 KESIS Energy Balance (2)'!$B$1</f>
        <v>125230080000</v>
      </c>
      <c r="AF62" s="428">
        <f>'2019 KESIS Energy Balance'!AF62*'2019 KESIS Energy Balance (2)'!$B$1</f>
        <v>2380800000</v>
      </c>
      <c r="AG62" s="428">
        <f>'2019 KESIS Energy Balance'!AG62*'2019 KESIS Energy Balance (2)'!$B$1</f>
        <v>1825280000</v>
      </c>
      <c r="AH62" s="428">
        <f>'2019 KESIS Energy Balance'!AH62*'2019 KESIS Energy Balance (2)'!$B$1</f>
        <v>482548480000</v>
      </c>
      <c r="AI62" s="428">
        <f>'2019 KESIS Energy Balance'!AI62*'2019 KESIS Energy Balance (2)'!$B$1</f>
        <v>0</v>
      </c>
      <c r="AJ62" s="428">
        <f>'2019 KESIS Energy Balance'!AJ62*'2019 KESIS Energy Balance (2)'!$B$1</f>
        <v>0</v>
      </c>
      <c r="AK62" s="428">
        <f>'2019 KESIS Energy Balance'!AK62*'2019 KESIS Energy Balance (2)'!$B$1</f>
        <v>0</v>
      </c>
      <c r="AL62" s="428">
        <f>'2019 KESIS Energy Balance'!AL62*'2019 KESIS Energy Balance (2)'!$B$1</f>
        <v>0</v>
      </c>
      <c r="AM62" s="428">
        <f>'2019 KESIS Energy Balance'!AM62*'2019 KESIS Energy Balance (2)'!$B$1</f>
        <v>0</v>
      </c>
      <c r="AN62" s="428">
        <f>'2019 KESIS Energy Balance'!AN62*'2019 KESIS Energy Balance (2)'!$B$1</f>
        <v>0</v>
      </c>
      <c r="AO62" s="428">
        <f>'2019 KESIS Energy Balance'!AO62*'2019 KESIS Energy Balance (2)'!$B$1</f>
        <v>0</v>
      </c>
      <c r="AP62" s="428">
        <f>'2019 KESIS Energy Balance'!AP62*'2019 KESIS Energy Balance (2)'!$B$1</f>
        <v>0</v>
      </c>
      <c r="AQ62" s="428">
        <f>'2019 KESIS Energy Balance'!AQ62*'2019 KESIS Energy Balance (2)'!$B$1</f>
        <v>0</v>
      </c>
      <c r="AR62" s="428">
        <f>'2019 KESIS Energy Balance'!AR62*'2019 KESIS Energy Balance (2)'!$B$1</f>
        <v>0</v>
      </c>
      <c r="AS62" s="428">
        <f>'2019 KESIS Energy Balance'!AS62*'2019 KESIS Energy Balance (2)'!$B$1</f>
        <v>0</v>
      </c>
      <c r="AT62" s="428">
        <f>'2019 KESIS Energy Balance'!AT62*'2019 KESIS Energy Balance (2)'!$B$1</f>
        <v>0</v>
      </c>
      <c r="AU62" s="428">
        <f>'2019 KESIS Energy Balance'!AU62*'2019 KESIS Energy Balance (2)'!$B$1</f>
        <v>0</v>
      </c>
      <c r="AV62" s="428">
        <f>'2019 KESIS Energy Balance'!AV62*'2019 KESIS Energy Balance (2)'!$B$1</f>
        <v>0</v>
      </c>
      <c r="AW62" s="428">
        <f>'2019 KESIS Energy Balance'!AW62*'2019 KESIS Energy Balance (2)'!$B$1</f>
        <v>0</v>
      </c>
      <c r="AX62" s="428">
        <f>'2019 KESIS Energy Balance'!AX62*'2019 KESIS Energy Balance (2)'!$B$1</f>
        <v>0</v>
      </c>
      <c r="AY62" s="428">
        <f>'2019 KESIS Energy Balance'!AY62*'2019 KESIS Energy Balance (2)'!$B$1</f>
        <v>0</v>
      </c>
      <c r="AZ62" s="428">
        <f>'2019 KESIS Energy Balance'!AZ62*'2019 KESIS Energy Balance (2)'!$B$1</f>
        <v>0</v>
      </c>
      <c r="BA62" s="428">
        <f>'2019 KESIS Energy Balance'!BA62*'2019 KESIS Energy Balance (2)'!$B$1</f>
        <v>0</v>
      </c>
      <c r="BB62" s="428">
        <f>'2019 KESIS Energy Balance'!BB62*'2019 KESIS Energy Balance (2)'!$B$1</f>
        <v>0</v>
      </c>
      <c r="BC62" s="428">
        <f>'2019 KESIS Energy Balance'!BC62*'2019 KESIS Energy Balance (2)'!$B$1</f>
        <v>0</v>
      </c>
      <c r="BD62" s="428">
        <f>'2019 KESIS Energy Balance'!BD62*'2019 KESIS Energy Balance (2)'!$B$1</f>
        <v>0</v>
      </c>
      <c r="BE62" s="428">
        <f>'2019 KESIS Energy Balance'!BE62*'2019 KESIS Energy Balance (2)'!$B$1</f>
        <v>0</v>
      </c>
      <c r="BF62" s="428">
        <f>'2019 KESIS Energy Balance'!BF62*'2019 KESIS Energy Balance (2)'!$B$1</f>
        <v>0</v>
      </c>
      <c r="BG62" s="428">
        <f>'2019 KESIS Energy Balance'!BG62*'2019 KESIS Energy Balance (2)'!$B$1</f>
        <v>0</v>
      </c>
      <c r="BH62" s="428">
        <f>'2019 KESIS Energy Balance'!BH62*'2019 KESIS Energy Balance (2)'!$B$1</f>
        <v>33373498880000</v>
      </c>
      <c r="BI62" s="428">
        <f>'2019 KESIS Energy Balance'!BI62*'2019 KESIS Energy Balance (2)'!$B$1</f>
        <v>155744000000</v>
      </c>
      <c r="BJ62" s="428">
        <f>'2019 KESIS Energy Balance'!BJ62*'2019 KESIS Energy Balance (2)'!$B$1</f>
        <v>63372769279999.992</v>
      </c>
      <c r="BK62" s="428">
        <f>'2019 KESIS Energy Balance'!BK62*'2019 KESIS Energy Balance (2)'!$B$1</f>
        <v>0</v>
      </c>
      <c r="BL62" s="193"/>
      <c r="BM62" s="193"/>
    </row>
    <row r="63" spans="2:65" s="199" customFormat="1">
      <c r="B63" s="195" t="s">
        <v>355</v>
      </c>
      <c r="C63" s="196" t="s">
        <v>356</v>
      </c>
      <c r="D63" s="428">
        <f>'2019 KESIS Energy Balance'!D63*'2019 KESIS Energy Balance (2)'!$B$1</f>
        <v>0</v>
      </c>
      <c r="E63" s="428">
        <f>'2019 KESIS Energy Balance'!E63*'2019 KESIS Energy Balance (2)'!$B$1</f>
        <v>0</v>
      </c>
      <c r="F63" s="428">
        <f>'2019 KESIS Energy Balance'!F63*'2019 KESIS Energy Balance (2)'!$B$1</f>
        <v>0</v>
      </c>
      <c r="G63" s="428">
        <f>'2019 KESIS Energy Balance'!G63*'2019 KESIS Energy Balance (2)'!$B$1</f>
        <v>0</v>
      </c>
      <c r="H63" s="428">
        <f>'2019 KESIS Energy Balance'!H63*'2019 KESIS Energy Balance (2)'!$B$1</f>
        <v>0</v>
      </c>
      <c r="I63" s="428">
        <f>'2019 KESIS Energy Balance'!I63*'2019 KESIS Energy Balance (2)'!$B$1</f>
        <v>0</v>
      </c>
      <c r="J63" s="428">
        <f>'2019 KESIS Energy Balance'!J63*'2019 KESIS Energy Balance (2)'!$B$1</f>
        <v>0</v>
      </c>
      <c r="K63" s="428">
        <f>'2019 KESIS Energy Balance'!K63*'2019 KESIS Energy Balance (2)'!$B$1</f>
        <v>0</v>
      </c>
      <c r="L63" s="428">
        <f>'2019 KESIS Energy Balance'!L63*'2019 KESIS Energy Balance (2)'!$B$1</f>
        <v>0</v>
      </c>
      <c r="M63" s="428">
        <f>'2019 KESIS Energy Balance'!M63*'2019 KESIS Energy Balance (2)'!$B$1</f>
        <v>0</v>
      </c>
      <c r="N63" s="428">
        <f>'2019 KESIS Energy Balance'!N63*'2019 KESIS Energy Balance (2)'!$B$1</f>
        <v>0</v>
      </c>
      <c r="O63" s="428">
        <f>'2019 KESIS Energy Balance'!O63*'2019 KESIS Energy Balance (2)'!$B$1</f>
        <v>0</v>
      </c>
      <c r="P63" s="428">
        <f>'2019 KESIS Energy Balance'!P63*'2019 KESIS Energy Balance (2)'!$B$1</f>
        <v>0</v>
      </c>
      <c r="Q63" s="428">
        <f>'2019 KESIS Energy Balance'!Q63*'2019 KESIS Energy Balance (2)'!$B$1</f>
        <v>0</v>
      </c>
      <c r="R63" s="428">
        <f>'2019 KESIS Energy Balance'!R63*'2019 KESIS Energy Balance (2)'!$B$1</f>
        <v>51001140480000</v>
      </c>
      <c r="S63" s="428">
        <f>'2019 KESIS Energy Balance'!S63*'2019 KESIS Energy Balance (2)'!$B$1</f>
        <v>0</v>
      </c>
      <c r="T63" s="428">
        <f>'2019 KESIS Energy Balance'!T63*'2019 KESIS Energy Balance (2)'!$B$1</f>
        <v>0</v>
      </c>
      <c r="U63" s="428">
        <f>'2019 KESIS Energy Balance'!U63*'2019 KESIS Energy Balance (2)'!$B$1</f>
        <v>0</v>
      </c>
      <c r="V63" s="428">
        <f>'2019 KESIS Energy Balance'!V63*'2019 KESIS Energy Balance (2)'!$B$1</f>
        <v>0</v>
      </c>
      <c r="W63" s="428">
        <f>'2019 KESIS Energy Balance'!W63*'2019 KESIS Energy Balance (2)'!$B$1</f>
        <v>0</v>
      </c>
      <c r="X63" s="428">
        <f>'2019 KESIS Energy Balance'!X63*'2019 KESIS Energy Balance (2)'!$B$1</f>
        <v>1070209280000</v>
      </c>
      <c r="Y63" s="428">
        <f>'2019 KESIS Energy Balance'!Y63*'2019 KESIS Energy Balance (2)'!$B$1</f>
        <v>20752640000</v>
      </c>
      <c r="Z63" s="428">
        <f>'2019 KESIS Energy Balance'!Z63*'2019 KESIS Energy Balance (2)'!$B$1</f>
        <v>133959680000</v>
      </c>
      <c r="AA63" s="428">
        <f>'2019 KESIS Energy Balance'!AA63*'2019 KESIS Energy Balance (2)'!$B$1</f>
        <v>0</v>
      </c>
      <c r="AB63" s="428">
        <f>'2019 KESIS Energy Balance'!AB63*'2019 KESIS Energy Balance (2)'!$B$1</f>
        <v>0</v>
      </c>
      <c r="AC63" s="428">
        <f>'2019 KESIS Energy Balance'!AC63*'2019 KESIS Energy Balance (2)'!$B$1</f>
        <v>1111040000</v>
      </c>
      <c r="AD63" s="428">
        <f>'2019 KESIS Energy Balance'!AD63*'2019 KESIS Energy Balance (2)'!$B$1</f>
        <v>205185280000</v>
      </c>
      <c r="AE63" s="428">
        <f>'2019 KESIS Energy Balance'!AE63*'2019 KESIS Energy Balance (2)'!$B$1</f>
        <v>1106357760000</v>
      </c>
      <c r="AF63" s="428">
        <f>'2019 KESIS Energy Balance'!AF63*'2019 KESIS Energy Balance (2)'!$B$1</f>
        <v>141459200000</v>
      </c>
      <c r="AG63" s="428">
        <f>'2019 KESIS Energy Balance'!AG63*'2019 KESIS Energy Balance (2)'!$B$1</f>
        <v>16506880000</v>
      </c>
      <c r="AH63" s="428">
        <f>'2019 KESIS Energy Balance'!AH63*'2019 KESIS Energy Balance (2)'!$B$1</f>
        <v>203479040000</v>
      </c>
      <c r="AI63" s="428">
        <f>'2019 KESIS Energy Balance'!AI63*'2019 KESIS Energy Balance (2)'!$B$1</f>
        <v>0</v>
      </c>
      <c r="AJ63" s="428">
        <f>'2019 KESIS Energy Balance'!AJ63*'2019 KESIS Energy Balance (2)'!$B$1</f>
        <v>0</v>
      </c>
      <c r="AK63" s="428">
        <f>'2019 KESIS Energy Balance'!AK63*'2019 KESIS Energy Balance (2)'!$B$1</f>
        <v>0</v>
      </c>
      <c r="AL63" s="428">
        <f>'2019 KESIS Energy Balance'!AL63*'2019 KESIS Energy Balance (2)'!$B$1</f>
        <v>0</v>
      </c>
      <c r="AM63" s="428">
        <f>'2019 KESIS Energy Balance'!AM63*'2019 KESIS Energy Balance (2)'!$B$1</f>
        <v>0</v>
      </c>
      <c r="AN63" s="428">
        <f>'2019 KESIS Energy Balance'!AN63*'2019 KESIS Energy Balance (2)'!$B$1</f>
        <v>0</v>
      </c>
      <c r="AO63" s="428">
        <f>'2019 KESIS Energy Balance'!AO63*'2019 KESIS Energy Balance (2)'!$B$1</f>
        <v>0</v>
      </c>
      <c r="AP63" s="428">
        <f>'2019 KESIS Energy Balance'!AP63*'2019 KESIS Energy Balance (2)'!$B$1</f>
        <v>0</v>
      </c>
      <c r="AQ63" s="428">
        <f>'2019 KESIS Energy Balance'!AQ63*'2019 KESIS Energy Balance (2)'!$B$1</f>
        <v>0</v>
      </c>
      <c r="AR63" s="428">
        <f>'2019 KESIS Energy Balance'!AR63*'2019 KESIS Energy Balance (2)'!$B$1</f>
        <v>64995839999.999992</v>
      </c>
      <c r="AS63" s="428">
        <f>'2019 KESIS Energy Balance'!AS63*'2019 KESIS Energy Balance (2)'!$B$1</f>
        <v>3152695040000</v>
      </c>
      <c r="AT63" s="428">
        <f>'2019 KESIS Energy Balance'!AT63*'2019 KESIS Energy Balance (2)'!$B$1</f>
        <v>0</v>
      </c>
      <c r="AU63" s="428">
        <f>'2019 KESIS Energy Balance'!AU63*'2019 KESIS Energy Balance (2)'!$B$1</f>
        <v>0</v>
      </c>
      <c r="AV63" s="428">
        <f>'2019 KESIS Energy Balance'!AV63*'2019 KESIS Energy Balance (2)'!$B$1</f>
        <v>0</v>
      </c>
      <c r="AW63" s="428">
        <f>'2019 KESIS Energy Balance'!AW63*'2019 KESIS Energy Balance (2)'!$B$1</f>
        <v>0</v>
      </c>
      <c r="AX63" s="428">
        <f>'2019 KESIS Energy Balance'!AX63*'2019 KESIS Energy Balance (2)'!$B$1</f>
        <v>0</v>
      </c>
      <c r="AY63" s="428">
        <f>'2019 KESIS Energy Balance'!AY63*'2019 KESIS Energy Balance (2)'!$B$1</f>
        <v>0</v>
      </c>
      <c r="AZ63" s="428">
        <f>'2019 KESIS Energy Balance'!AZ63*'2019 KESIS Energy Balance (2)'!$B$1</f>
        <v>0</v>
      </c>
      <c r="BA63" s="428">
        <f>'2019 KESIS Energy Balance'!BA63*'2019 KESIS Energy Balance (2)'!$B$1</f>
        <v>0</v>
      </c>
      <c r="BB63" s="428">
        <f>'2019 KESIS Energy Balance'!BB63*'2019 KESIS Energy Balance (2)'!$B$1</f>
        <v>0</v>
      </c>
      <c r="BC63" s="428">
        <f>'2019 KESIS Energy Balance'!BC63*'2019 KESIS Energy Balance (2)'!$B$1</f>
        <v>0</v>
      </c>
      <c r="BD63" s="428">
        <f>'2019 KESIS Energy Balance'!BD63*'2019 KESIS Energy Balance (2)'!$B$1</f>
        <v>0</v>
      </c>
      <c r="BE63" s="428">
        <f>'2019 KESIS Energy Balance'!BE63*'2019 KESIS Energy Balance (2)'!$B$1</f>
        <v>0</v>
      </c>
      <c r="BF63" s="428">
        <f>'2019 KESIS Energy Balance'!BF63*'2019 KESIS Energy Balance (2)'!$B$1</f>
        <v>0</v>
      </c>
      <c r="BG63" s="428">
        <f>'2019 KESIS Energy Balance'!BG63*'2019 KESIS Energy Balance (2)'!$B$1</f>
        <v>0</v>
      </c>
      <c r="BH63" s="428">
        <f>'2019 KESIS Energy Balance'!BH63*'2019 KESIS Energy Balance (2)'!$B$1</f>
        <v>290506763520000</v>
      </c>
      <c r="BI63" s="428">
        <f>'2019 KESIS Energy Balance'!BI63*'2019 KESIS Energy Balance (2)'!$B$1</f>
        <v>12106288640000</v>
      </c>
      <c r="BJ63" s="428">
        <f>'2019 KESIS Energy Balance'!BJ63*'2019 KESIS Energy Balance (2)'!$B$1</f>
        <v>359730904319999.94</v>
      </c>
      <c r="BK63" s="428">
        <f>'2019 KESIS Energy Balance'!BK63*'2019 KESIS Energy Balance (2)'!$B$1</f>
        <v>3217690880000</v>
      </c>
      <c r="BL63" s="198"/>
      <c r="BM63" s="198"/>
    </row>
    <row r="64" spans="2:65" s="199" customFormat="1">
      <c r="B64" s="195" t="s">
        <v>357</v>
      </c>
      <c r="C64" s="196" t="s">
        <v>358</v>
      </c>
      <c r="D64" s="428">
        <f>'2019 KESIS Energy Balance'!D64*'2019 KESIS Energy Balance (2)'!$B$1</f>
        <v>0</v>
      </c>
      <c r="E64" s="428">
        <f>'2019 KESIS Energy Balance'!E64*'2019 KESIS Energy Balance (2)'!$B$1</f>
        <v>0</v>
      </c>
      <c r="F64" s="428">
        <f>'2019 KESIS Energy Balance'!F64*'2019 KESIS Energy Balance (2)'!$B$1</f>
        <v>0</v>
      </c>
      <c r="G64" s="428">
        <f>'2019 KESIS Energy Balance'!G64*'2019 KESIS Energy Balance (2)'!$B$1</f>
        <v>0</v>
      </c>
      <c r="H64" s="428">
        <f>'2019 KESIS Energy Balance'!H64*'2019 KESIS Energy Balance (2)'!$B$1</f>
        <v>0</v>
      </c>
      <c r="I64" s="428">
        <f>'2019 KESIS Energy Balance'!I64*'2019 KESIS Energy Balance (2)'!$B$1</f>
        <v>0</v>
      </c>
      <c r="J64" s="428">
        <f>'2019 KESIS Energy Balance'!J64*'2019 KESIS Energy Balance (2)'!$B$1</f>
        <v>0</v>
      </c>
      <c r="K64" s="428">
        <f>'2019 KESIS Energy Balance'!K64*'2019 KESIS Energy Balance (2)'!$B$1</f>
        <v>0</v>
      </c>
      <c r="L64" s="428">
        <f>'2019 KESIS Energy Balance'!L64*'2019 KESIS Energy Balance (2)'!$B$1</f>
        <v>0</v>
      </c>
      <c r="M64" s="428">
        <f>'2019 KESIS Energy Balance'!M64*'2019 KESIS Energy Balance (2)'!$B$1</f>
        <v>0</v>
      </c>
      <c r="N64" s="428">
        <f>'2019 KESIS Energy Balance'!N64*'2019 KESIS Energy Balance (2)'!$B$1</f>
        <v>0</v>
      </c>
      <c r="O64" s="428">
        <f>'2019 KESIS Energy Balance'!O64*'2019 KESIS Energy Balance (2)'!$B$1</f>
        <v>0</v>
      </c>
      <c r="P64" s="428">
        <f>'2019 KESIS Energy Balance'!P64*'2019 KESIS Energy Balance (2)'!$B$1</f>
        <v>0</v>
      </c>
      <c r="Q64" s="428">
        <f>'2019 KESIS Energy Balance'!Q64*'2019 KESIS Energy Balance (2)'!$B$1</f>
        <v>1322177280000</v>
      </c>
      <c r="R64" s="428">
        <f>'2019 KESIS Energy Balance'!R64*'2019 KESIS Energy Balance (2)'!$B$1</f>
        <v>27737669120000</v>
      </c>
      <c r="S64" s="428">
        <f>'2019 KESIS Energy Balance'!S64*'2019 KESIS Energy Balance (2)'!$B$1</f>
        <v>0</v>
      </c>
      <c r="T64" s="428">
        <f>'2019 KESIS Energy Balance'!T64*'2019 KESIS Energy Balance (2)'!$B$1</f>
        <v>0</v>
      </c>
      <c r="U64" s="428">
        <f>'2019 KESIS Energy Balance'!U64*'2019 KESIS Energy Balance (2)'!$B$1</f>
        <v>0</v>
      </c>
      <c r="V64" s="428">
        <f>'2019 KESIS Energy Balance'!V64*'2019 KESIS Energy Balance (2)'!$B$1</f>
        <v>0</v>
      </c>
      <c r="W64" s="428">
        <f>'2019 KESIS Energy Balance'!W64*'2019 KESIS Energy Balance (2)'!$B$1</f>
        <v>0</v>
      </c>
      <c r="X64" s="428">
        <f>'2019 KESIS Energy Balance'!X64*'2019 KESIS Energy Balance (2)'!$B$1</f>
        <v>1121396480000</v>
      </c>
      <c r="Y64" s="428">
        <f>'2019 KESIS Energy Balance'!Y64*'2019 KESIS Energy Balance (2)'!$B$1</f>
        <v>74677760000</v>
      </c>
      <c r="Z64" s="428">
        <f>'2019 KESIS Energy Balance'!Z64*'2019 KESIS Energy Balance (2)'!$B$1</f>
        <v>919822080000</v>
      </c>
      <c r="AA64" s="428">
        <f>'2019 KESIS Energy Balance'!AA64*'2019 KESIS Energy Balance (2)'!$B$1</f>
        <v>119040000</v>
      </c>
      <c r="AB64" s="428">
        <f>'2019 KESIS Energy Balance'!AB64*'2019 KESIS Energy Balance (2)'!$B$1</f>
        <v>0</v>
      </c>
      <c r="AC64" s="428">
        <f>'2019 KESIS Energy Balance'!AC64*'2019 KESIS Energy Balance (2)'!$B$1</f>
        <v>0</v>
      </c>
      <c r="AD64" s="428">
        <f>'2019 KESIS Energy Balance'!AD64*'2019 KESIS Energy Balance (2)'!$B$1</f>
        <v>38132480000</v>
      </c>
      <c r="AE64" s="428">
        <f>'2019 KESIS Energy Balance'!AE64*'2019 KESIS Energy Balance (2)'!$B$1</f>
        <v>4033392640000</v>
      </c>
      <c r="AF64" s="428">
        <f>'2019 KESIS Energy Balance'!AF64*'2019 KESIS Energy Balance (2)'!$B$1</f>
        <v>484453120000</v>
      </c>
      <c r="AG64" s="428">
        <f>'2019 KESIS Energy Balance'!AG64*'2019 KESIS Energy Balance (2)'!$B$1</f>
        <v>10753280000</v>
      </c>
      <c r="AH64" s="428">
        <f>'2019 KESIS Energy Balance'!AH64*'2019 KESIS Energy Balance (2)'!$B$1</f>
        <v>2485237760000</v>
      </c>
      <c r="AI64" s="428">
        <f>'2019 KESIS Energy Balance'!AI64*'2019 KESIS Energy Balance (2)'!$B$1</f>
        <v>0</v>
      </c>
      <c r="AJ64" s="428">
        <f>'2019 KESIS Energy Balance'!AJ64*'2019 KESIS Energy Balance (2)'!$B$1</f>
        <v>0</v>
      </c>
      <c r="AK64" s="428">
        <f>'2019 KESIS Energy Balance'!AK64*'2019 KESIS Energy Balance (2)'!$B$1</f>
        <v>0</v>
      </c>
      <c r="AL64" s="428">
        <f>'2019 KESIS Energy Balance'!AL64*'2019 KESIS Energy Balance (2)'!$B$1</f>
        <v>0</v>
      </c>
      <c r="AM64" s="428">
        <f>'2019 KESIS Energy Balance'!AM64*'2019 KESIS Energy Balance (2)'!$B$1</f>
        <v>0</v>
      </c>
      <c r="AN64" s="428">
        <f>'2019 KESIS Energy Balance'!AN64*'2019 KESIS Energy Balance (2)'!$B$1</f>
        <v>0</v>
      </c>
      <c r="AO64" s="428">
        <f>'2019 KESIS Energy Balance'!AO64*'2019 KESIS Energy Balance (2)'!$B$1</f>
        <v>0</v>
      </c>
      <c r="AP64" s="428">
        <f>'2019 KESIS Energy Balance'!AP64*'2019 KESIS Energy Balance (2)'!$B$1</f>
        <v>0</v>
      </c>
      <c r="AQ64" s="428">
        <f>'2019 KESIS Energy Balance'!AQ64*'2019 KESIS Energy Balance (2)'!$B$1</f>
        <v>0</v>
      </c>
      <c r="AR64" s="428">
        <f>'2019 KESIS Energy Balance'!AR64*'2019 KESIS Energy Balance (2)'!$B$1</f>
        <v>476199680000</v>
      </c>
      <c r="AS64" s="428">
        <f>'2019 KESIS Energy Balance'!AS64*'2019 KESIS Energy Balance (2)'!$B$1</f>
        <v>7737600000</v>
      </c>
      <c r="AT64" s="428">
        <f>'2019 KESIS Energy Balance'!AT64*'2019 KESIS Energy Balance (2)'!$B$1</f>
        <v>0</v>
      </c>
      <c r="AU64" s="428">
        <f>'2019 KESIS Energy Balance'!AU64*'2019 KESIS Energy Balance (2)'!$B$1</f>
        <v>0</v>
      </c>
      <c r="AV64" s="428">
        <f>'2019 KESIS Energy Balance'!AV64*'2019 KESIS Energy Balance (2)'!$B$1</f>
        <v>0</v>
      </c>
      <c r="AW64" s="428">
        <f>'2019 KESIS Energy Balance'!AW64*'2019 KESIS Energy Balance (2)'!$B$1</f>
        <v>0</v>
      </c>
      <c r="AX64" s="428">
        <f>'2019 KESIS Energy Balance'!AX64*'2019 KESIS Energy Balance (2)'!$B$1</f>
        <v>0</v>
      </c>
      <c r="AY64" s="428">
        <f>'2019 KESIS Energy Balance'!AY64*'2019 KESIS Energy Balance (2)'!$B$1</f>
        <v>0</v>
      </c>
      <c r="AZ64" s="428">
        <f>'2019 KESIS Energy Balance'!AZ64*'2019 KESIS Energy Balance (2)'!$B$1</f>
        <v>0</v>
      </c>
      <c r="BA64" s="428">
        <f>'2019 KESIS Energy Balance'!BA64*'2019 KESIS Energy Balance (2)'!$B$1</f>
        <v>0</v>
      </c>
      <c r="BB64" s="428">
        <f>'2019 KESIS Energy Balance'!BB64*'2019 KESIS Energy Balance (2)'!$B$1</f>
        <v>0</v>
      </c>
      <c r="BC64" s="428">
        <f>'2019 KESIS Energy Balance'!BC64*'2019 KESIS Energy Balance (2)'!$B$1</f>
        <v>0</v>
      </c>
      <c r="BD64" s="428">
        <f>'2019 KESIS Energy Balance'!BD64*'2019 KESIS Energy Balance (2)'!$B$1</f>
        <v>0</v>
      </c>
      <c r="BE64" s="428">
        <f>'2019 KESIS Energy Balance'!BE64*'2019 KESIS Energy Balance (2)'!$B$1</f>
        <v>0</v>
      </c>
      <c r="BF64" s="428">
        <f>'2019 KESIS Energy Balance'!BF64*'2019 KESIS Energy Balance (2)'!$B$1</f>
        <v>0</v>
      </c>
      <c r="BG64" s="428">
        <f>'2019 KESIS Energy Balance'!BG64*'2019 KESIS Energy Balance (2)'!$B$1</f>
        <v>0</v>
      </c>
      <c r="BH64" s="428">
        <f>'2019 KESIS Energy Balance'!BH64*'2019 KESIS Energy Balance (2)'!$B$1</f>
        <v>74647404800000</v>
      </c>
      <c r="BI64" s="428">
        <f>'2019 KESIS Energy Balance'!BI64*'2019 KESIS Energy Balance (2)'!$B$1</f>
        <v>1886704640000</v>
      </c>
      <c r="BJ64" s="428">
        <f>'2019 KESIS Energy Balance'!BJ64*'2019 KESIS Energy Balance (2)'!$B$1</f>
        <v>115245877759999.98</v>
      </c>
      <c r="BK64" s="428">
        <f>'2019 KESIS Energy Balance'!BK64*'2019 KESIS Energy Balance (2)'!$B$1</f>
        <v>483937280000</v>
      </c>
      <c r="BL64" s="198"/>
      <c r="BM64" s="198"/>
    </row>
    <row r="65" spans="2:65" s="88" customFormat="1">
      <c r="B65" s="137" t="s">
        <v>129</v>
      </c>
      <c r="C65" s="138" t="s">
        <v>359</v>
      </c>
      <c r="D65" s="428">
        <f>'2019 KESIS Energy Balance'!D65*'2019 KESIS Energy Balance (2)'!$B$1</f>
        <v>0</v>
      </c>
      <c r="E65" s="428">
        <f>'2019 KESIS Energy Balance'!E65*'2019 KESIS Energy Balance (2)'!$B$1</f>
        <v>80743998720000</v>
      </c>
      <c r="F65" s="428">
        <f>'2019 KESIS Energy Balance'!F65*'2019 KESIS Energy Balance (2)'!$B$1</f>
        <v>0</v>
      </c>
      <c r="G65" s="428">
        <f>'2019 KESIS Energy Balance'!G65*'2019 KESIS Energy Balance (2)'!$B$1</f>
        <v>0</v>
      </c>
      <c r="H65" s="428">
        <f>'2019 KESIS Energy Balance'!H65*'2019 KESIS Energy Balance (2)'!$B$1</f>
        <v>0</v>
      </c>
      <c r="I65" s="428">
        <f>'2019 KESIS Energy Balance'!I65*'2019 KESIS Energy Balance (2)'!$B$1</f>
        <v>0</v>
      </c>
      <c r="J65" s="428">
        <f>'2019 KESIS Energy Balance'!J65*'2019 KESIS Energy Balance (2)'!$B$1</f>
        <v>0</v>
      </c>
      <c r="K65" s="428">
        <f>'2019 KESIS Energy Balance'!K65*'2019 KESIS Energy Balance (2)'!$B$1</f>
        <v>44560640000</v>
      </c>
      <c r="L65" s="428">
        <f>'2019 KESIS Energy Balance'!L65*'2019 KESIS Energy Balance (2)'!$B$1</f>
        <v>0</v>
      </c>
      <c r="M65" s="428">
        <f>'2019 KESIS Energy Balance'!M65*'2019 KESIS Energy Balance (2)'!$B$1</f>
        <v>0</v>
      </c>
      <c r="N65" s="428">
        <f>'2019 KESIS Energy Balance'!N65*'2019 KESIS Energy Balance (2)'!$B$1</f>
        <v>0</v>
      </c>
      <c r="O65" s="428">
        <f>'2019 KESIS Energy Balance'!O65*'2019 KESIS Energy Balance (2)'!$B$1</f>
        <v>0</v>
      </c>
      <c r="P65" s="428">
        <f>'2019 KESIS Energy Balance'!P65*'2019 KESIS Energy Balance (2)'!$B$1</f>
        <v>0</v>
      </c>
      <c r="Q65" s="428">
        <f>'2019 KESIS Energy Balance'!Q65*'2019 KESIS Energy Balance (2)'!$B$1</f>
        <v>9136796160000</v>
      </c>
      <c r="R65" s="428">
        <f>'2019 KESIS Energy Balance'!R65*'2019 KESIS Energy Balance (2)'!$B$1</f>
        <v>6036637440000</v>
      </c>
      <c r="S65" s="428">
        <f>'2019 KESIS Energy Balance'!S65*'2019 KESIS Energy Balance (2)'!$B$1</f>
        <v>0</v>
      </c>
      <c r="T65" s="428">
        <f>'2019 KESIS Energy Balance'!T65*'2019 KESIS Energy Balance (2)'!$B$1</f>
        <v>0</v>
      </c>
      <c r="U65" s="428">
        <f>'2019 KESIS Energy Balance'!U65*'2019 KESIS Energy Balance (2)'!$B$1</f>
        <v>0</v>
      </c>
      <c r="V65" s="428">
        <f>'2019 KESIS Energy Balance'!V65*'2019 KESIS Energy Balance (2)'!$B$1</f>
        <v>0</v>
      </c>
      <c r="W65" s="428">
        <f>'2019 KESIS Energy Balance'!W65*'2019 KESIS Energy Balance (2)'!$B$1</f>
        <v>3407877120000</v>
      </c>
      <c r="X65" s="428">
        <f>'2019 KESIS Energy Balance'!X65*'2019 KESIS Energy Balance (2)'!$B$1</f>
        <v>25279334400000</v>
      </c>
      <c r="Y65" s="428">
        <f>'2019 KESIS Energy Balance'!Y65*'2019 KESIS Energy Balance (2)'!$B$1</f>
        <v>5456277760000</v>
      </c>
      <c r="Z65" s="428">
        <f>'2019 KESIS Energy Balance'!Z65*'2019 KESIS Energy Balance (2)'!$B$1</f>
        <v>168798719999.99997</v>
      </c>
      <c r="AA65" s="428">
        <f>'2019 KESIS Energy Balance'!AA65*'2019 KESIS Energy Balance (2)'!$B$1</f>
        <v>0</v>
      </c>
      <c r="AB65" s="428">
        <f>'2019 KESIS Energy Balance'!AB65*'2019 KESIS Energy Balance (2)'!$B$1</f>
        <v>0</v>
      </c>
      <c r="AC65" s="428">
        <f>'2019 KESIS Energy Balance'!AC65*'2019 KESIS Energy Balance (2)'!$B$1</f>
        <v>0</v>
      </c>
      <c r="AD65" s="428">
        <f>'2019 KESIS Energy Balance'!AD65*'2019 KESIS Energy Balance (2)'!$B$1</f>
        <v>1689931520000</v>
      </c>
      <c r="AE65" s="428">
        <f>'2019 KESIS Energy Balance'!AE65*'2019 KESIS Energy Balance (2)'!$B$1</f>
        <v>6140876800000</v>
      </c>
      <c r="AF65" s="428">
        <f>'2019 KESIS Energy Balance'!AF65*'2019 KESIS Energy Balance (2)'!$B$1</f>
        <v>142768640000</v>
      </c>
      <c r="AG65" s="428">
        <f>'2019 KESIS Energy Balance'!AG65*'2019 KESIS Energy Balance (2)'!$B$1</f>
        <v>56623360000</v>
      </c>
      <c r="AH65" s="428">
        <f>'2019 KESIS Energy Balance'!AH65*'2019 KESIS Energy Balance (2)'!$B$1</f>
        <v>5962634240000</v>
      </c>
      <c r="AI65" s="428">
        <f>'2019 KESIS Energy Balance'!AI65*'2019 KESIS Energy Balance (2)'!$B$1</f>
        <v>0</v>
      </c>
      <c r="AJ65" s="428">
        <f>'2019 KESIS Energy Balance'!AJ65*'2019 KESIS Energy Balance (2)'!$B$1</f>
        <v>0</v>
      </c>
      <c r="AK65" s="428">
        <f>'2019 KESIS Energy Balance'!AK65*'2019 KESIS Energy Balance (2)'!$B$1</f>
        <v>0</v>
      </c>
      <c r="AL65" s="428">
        <f>'2019 KESIS Energy Balance'!AL65*'2019 KESIS Energy Balance (2)'!$B$1</f>
        <v>0</v>
      </c>
      <c r="AM65" s="428">
        <f>'2019 KESIS Energy Balance'!AM65*'2019 KESIS Energy Balance (2)'!$B$1</f>
        <v>0</v>
      </c>
      <c r="AN65" s="428">
        <f>'2019 KESIS Energy Balance'!AN65*'2019 KESIS Energy Balance (2)'!$B$1</f>
        <v>0</v>
      </c>
      <c r="AO65" s="428">
        <f>'2019 KESIS Energy Balance'!AO65*'2019 KESIS Energy Balance (2)'!$B$1</f>
        <v>0</v>
      </c>
      <c r="AP65" s="428">
        <f>'2019 KESIS Energy Balance'!AP65*'2019 KESIS Energy Balance (2)'!$B$1</f>
        <v>8425452800000</v>
      </c>
      <c r="AQ65" s="428">
        <f>'2019 KESIS Energy Balance'!AQ65*'2019 KESIS Energy Balance (2)'!$B$1</f>
        <v>3287686400000</v>
      </c>
      <c r="AR65" s="428">
        <f>'2019 KESIS Energy Balance'!AR65*'2019 KESIS Energy Balance (2)'!$B$1</f>
        <v>1326859520000</v>
      </c>
      <c r="AS65" s="428">
        <f>'2019 KESIS Energy Balance'!AS65*'2019 KESIS Energy Balance (2)'!$B$1</f>
        <v>1760720640000</v>
      </c>
      <c r="AT65" s="428">
        <f>'2019 KESIS Energy Balance'!AT65*'2019 KESIS Energy Balance (2)'!$B$1</f>
        <v>146895360000</v>
      </c>
      <c r="AU65" s="428">
        <f>'2019 KESIS Energy Balance'!AU65*'2019 KESIS Energy Balance (2)'!$B$1</f>
        <v>0</v>
      </c>
      <c r="AV65" s="428">
        <f>'2019 KESIS Energy Balance'!AV65*'2019 KESIS Energy Balance (2)'!$B$1</f>
        <v>0</v>
      </c>
      <c r="AW65" s="428">
        <f>'2019 KESIS Energy Balance'!AW65*'2019 KESIS Energy Balance (2)'!$B$1</f>
        <v>0</v>
      </c>
      <c r="AX65" s="428">
        <f>'2019 KESIS Energy Balance'!AX65*'2019 KESIS Energy Balance (2)'!$B$1</f>
        <v>0</v>
      </c>
      <c r="AY65" s="428">
        <f>'2019 KESIS Energy Balance'!AY65*'2019 KESIS Energy Balance (2)'!$B$1</f>
        <v>0</v>
      </c>
      <c r="AZ65" s="428">
        <f>'2019 KESIS Energy Balance'!AZ65*'2019 KESIS Energy Balance (2)'!$B$1</f>
        <v>0</v>
      </c>
      <c r="BA65" s="428">
        <f>'2019 KESIS Energy Balance'!BA65*'2019 KESIS Energy Balance (2)'!$B$1</f>
        <v>0</v>
      </c>
      <c r="BB65" s="428">
        <f>'2019 KESIS Energy Balance'!BB65*'2019 KESIS Energy Balance (2)'!$B$1</f>
        <v>178599680000</v>
      </c>
      <c r="BC65" s="428">
        <f>'2019 KESIS Energy Balance'!BC65*'2019 KESIS Energy Balance (2)'!$B$1</f>
        <v>0</v>
      </c>
      <c r="BD65" s="428">
        <f>'2019 KESIS Energy Balance'!BD65*'2019 KESIS Energy Balance (2)'!$B$1</f>
        <v>39680000000</v>
      </c>
      <c r="BE65" s="428">
        <f>'2019 KESIS Energy Balance'!BE65*'2019 KESIS Energy Balance (2)'!$B$1</f>
        <v>0</v>
      </c>
      <c r="BF65" s="428">
        <f>'2019 KESIS Energy Balance'!BF65*'2019 KESIS Energy Balance (2)'!$B$1</f>
        <v>0</v>
      </c>
      <c r="BG65" s="428">
        <f>'2019 KESIS Energy Balance'!BG65*'2019 KESIS Energy Balance (2)'!$B$1</f>
        <v>0</v>
      </c>
      <c r="BH65" s="428">
        <f>'2019 KESIS Energy Balance'!BH65*'2019 KESIS Energy Balance (2)'!$B$1</f>
        <v>14910394880000</v>
      </c>
      <c r="BI65" s="428">
        <f>'2019 KESIS Energy Balance'!BI65*'2019 KESIS Energy Balance (2)'!$B$1</f>
        <v>1944320000</v>
      </c>
      <c r="BJ65" s="428">
        <f>'2019 KESIS Energy Balance'!BJ65*'2019 KESIS Energy Balance (2)'!$B$1</f>
        <v>174345349120000</v>
      </c>
      <c r="BK65" s="428">
        <f>'2019 KESIS Energy Balance'!BK65*'2019 KESIS Energy Balance (2)'!$B$1</f>
        <v>18573771520000</v>
      </c>
      <c r="BL65" s="90"/>
      <c r="BM65" s="90"/>
    </row>
    <row r="66" spans="2:65" s="88" customFormat="1">
      <c r="B66" s="91" t="s">
        <v>131</v>
      </c>
      <c r="C66" s="136" t="s">
        <v>360</v>
      </c>
      <c r="D66" s="428">
        <f>'2019 KESIS Energy Balance'!D66*'2019 KESIS Energy Balance (2)'!$B$1</f>
        <v>0</v>
      </c>
      <c r="E66" s="428">
        <f>'2019 KESIS Energy Balance'!E66*'2019 KESIS Energy Balance (2)'!$B$1</f>
        <v>0</v>
      </c>
      <c r="F66" s="428">
        <f>'2019 KESIS Energy Balance'!F66*'2019 KESIS Energy Balance (2)'!$B$1</f>
        <v>0</v>
      </c>
      <c r="G66" s="428">
        <f>'2019 KESIS Energy Balance'!G66*'2019 KESIS Energy Balance (2)'!$B$1</f>
        <v>0</v>
      </c>
      <c r="H66" s="428">
        <f>'2019 KESIS Energy Balance'!H66*'2019 KESIS Energy Balance (2)'!$B$1</f>
        <v>0</v>
      </c>
      <c r="I66" s="428">
        <f>'2019 KESIS Energy Balance'!I66*'2019 KESIS Energy Balance (2)'!$B$1</f>
        <v>1230080000</v>
      </c>
      <c r="J66" s="428">
        <f>'2019 KESIS Energy Balance'!J66*'2019 KESIS Energy Balance (2)'!$B$1</f>
        <v>0</v>
      </c>
      <c r="K66" s="428">
        <f>'2019 KESIS Energy Balance'!K66*'2019 KESIS Energy Balance (2)'!$B$1</f>
        <v>21665280000</v>
      </c>
      <c r="L66" s="428">
        <f>'2019 KESIS Energy Balance'!L66*'2019 KESIS Energy Balance (2)'!$B$1</f>
        <v>0</v>
      </c>
      <c r="M66" s="428">
        <f>'2019 KESIS Energy Balance'!M66*'2019 KESIS Energy Balance (2)'!$B$1</f>
        <v>0</v>
      </c>
      <c r="N66" s="428">
        <f>'2019 KESIS Energy Balance'!N66*'2019 KESIS Energy Balance (2)'!$B$1</f>
        <v>0</v>
      </c>
      <c r="O66" s="428">
        <f>'2019 KESIS Energy Balance'!O66*'2019 KESIS Energy Balance (2)'!$B$1</f>
        <v>0</v>
      </c>
      <c r="P66" s="428">
        <f>'2019 KESIS Energy Balance'!P66*'2019 KESIS Energy Balance (2)'!$B$1</f>
        <v>0</v>
      </c>
      <c r="Q66" s="428">
        <f>'2019 KESIS Energy Balance'!Q66*'2019 KESIS Energy Balance (2)'!$B$1</f>
        <v>0</v>
      </c>
      <c r="R66" s="428">
        <f>'2019 KESIS Energy Balance'!R66*'2019 KESIS Energy Balance (2)'!$B$1</f>
        <v>5158400000</v>
      </c>
      <c r="S66" s="428">
        <f>'2019 KESIS Energy Balance'!S66*'2019 KESIS Energy Balance (2)'!$B$1</f>
        <v>0</v>
      </c>
      <c r="T66" s="428">
        <f>'2019 KESIS Energy Balance'!T66*'2019 KESIS Energy Balance (2)'!$B$1</f>
        <v>0</v>
      </c>
      <c r="U66" s="428">
        <f>'2019 KESIS Energy Balance'!U66*'2019 KESIS Energy Balance (2)'!$B$1</f>
        <v>0</v>
      </c>
      <c r="V66" s="428">
        <f>'2019 KESIS Energy Balance'!V66*'2019 KESIS Energy Balance (2)'!$B$1</f>
        <v>0</v>
      </c>
      <c r="W66" s="428">
        <f>'2019 KESIS Energy Balance'!W66*'2019 KESIS Energy Balance (2)'!$B$1</f>
        <v>0</v>
      </c>
      <c r="X66" s="428">
        <f>'2019 KESIS Energy Balance'!X66*'2019 KESIS Energy Balance (2)'!$B$1</f>
        <v>799472640000</v>
      </c>
      <c r="Y66" s="428">
        <f>'2019 KESIS Energy Balance'!Y66*'2019 KESIS Energy Balance (2)'!$B$1</f>
        <v>0</v>
      </c>
      <c r="Z66" s="428">
        <f>'2019 KESIS Energy Balance'!Z66*'2019 KESIS Energy Balance (2)'!$B$1</f>
        <v>426440960000</v>
      </c>
      <c r="AA66" s="428">
        <f>'2019 KESIS Energy Balance'!AA66*'2019 KESIS Energy Balance (2)'!$B$1</f>
        <v>0</v>
      </c>
      <c r="AB66" s="428">
        <f>'2019 KESIS Energy Balance'!AB66*'2019 KESIS Energy Balance (2)'!$B$1</f>
        <v>0</v>
      </c>
      <c r="AC66" s="428">
        <f>'2019 KESIS Energy Balance'!AC66*'2019 KESIS Energy Balance (2)'!$B$1</f>
        <v>0</v>
      </c>
      <c r="AD66" s="428">
        <f>'2019 KESIS Energy Balance'!AD66*'2019 KESIS Energy Balance (2)'!$B$1</f>
        <v>153363200000</v>
      </c>
      <c r="AE66" s="428">
        <f>'2019 KESIS Energy Balance'!AE66*'2019 KESIS Energy Balance (2)'!$B$1</f>
        <v>27993763840000.004</v>
      </c>
      <c r="AF66" s="428">
        <f>'2019 KESIS Energy Balance'!AF66*'2019 KESIS Energy Balance (2)'!$B$1</f>
        <v>334819840000</v>
      </c>
      <c r="AG66" s="428">
        <f>'2019 KESIS Energy Balance'!AG66*'2019 KESIS Energy Balance (2)'!$B$1</f>
        <v>242563840000.00003</v>
      </c>
      <c r="AH66" s="428">
        <f>'2019 KESIS Energy Balance'!AH66*'2019 KESIS Energy Balance (2)'!$B$1</f>
        <v>164433920000</v>
      </c>
      <c r="AI66" s="428">
        <f>'2019 KESIS Energy Balance'!AI66*'2019 KESIS Energy Balance (2)'!$B$1</f>
        <v>0</v>
      </c>
      <c r="AJ66" s="428">
        <f>'2019 KESIS Energy Balance'!AJ66*'2019 KESIS Energy Balance (2)'!$B$1</f>
        <v>0</v>
      </c>
      <c r="AK66" s="428">
        <f>'2019 KESIS Energy Balance'!AK66*'2019 KESIS Energy Balance (2)'!$B$1</f>
        <v>0</v>
      </c>
      <c r="AL66" s="428">
        <f>'2019 KESIS Energy Balance'!AL66*'2019 KESIS Energy Balance (2)'!$B$1</f>
        <v>0</v>
      </c>
      <c r="AM66" s="428">
        <f>'2019 KESIS Energy Balance'!AM66*'2019 KESIS Energy Balance (2)'!$B$1</f>
        <v>0</v>
      </c>
      <c r="AN66" s="428">
        <f>'2019 KESIS Energy Balance'!AN66*'2019 KESIS Energy Balance (2)'!$B$1</f>
        <v>0</v>
      </c>
      <c r="AO66" s="428">
        <f>'2019 KESIS Energy Balance'!AO66*'2019 KESIS Energy Balance (2)'!$B$1</f>
        <v>0</v>
      </c>
      <c r="AP66" s="428">
        <f>'2019 KESIS Energy Balance'!AP66*'2019 KESIS Energy Balance (2)'!$B$1</f>
        <v>479215360000</v>
      </c>
      <c r="AQ66" s="428">
        <f>'2019 KESIS Energy Balance'!AQ66*'2019 KESIS Energy Balance (2)'!$B$1</f>
        <v>847525120000.00012</v>
      </c>
      <c r="AR66" s="428">
        <f>'2019 KESIS Energy Balance'!AR66*'2019 KESIS Energy Balance (2)'!$B$1</f>
        <v>0</v>
      </c>
      <c r="AS66" s="428">
        <f>'2019 KESIS Energy Balance'!AS66*'2019 KESIS Energy Balance (2)'!$B$1</f>
        <v>0</v>
      </c>
      <c r="AT66" s="428">
        <f>'2019 KESIS Energy Balance'!AT66*'2019 KESIS Energy Balance (2)'!$B$1</f>
        <v>1349120000</v>
      </c>
      <c r="AU66" s="428">
        <f>'2019 KESIS Energy Balance'!AU66*'2019 KESIS Energy Balance (2)'!$B$1</f>
        <v>0</v>
      </c>
      <c r="AV66" s="428">
        <f>'2019 KESIS Energy Balance'!AV66*'2019 KESIS Energy Balance (2)'!$B$1</f>
        <v>0</v>
      </c>
      <c r="AW66" s="428">
        <f>'2019 KESIS Energy Balance'!AW66*'2019 KESIS Energy Balance (2)'!$B$1</f>
        <v>0</v>
      </c>
      <c r="AX66" s="428">
        <f>'2019 KESIS Energy Balance'!AX66*'2019 KESIS Energy Balance (2)'!$B$1</f>
        <v>0</v>
      </c>
      <c r="AY66" s="428">
        <f>'2019 KESIS Energy Balance'!AY66*'2019 KESIS Energy Balance (2)'!$B$1</f>
        <v>0</v>
      </c>
      <c r="AZ66" s="428">
        <f>'2019 KESIS Energy Balance'!AZ66*'2019 KESIS Energy Balance (2)'!$B$1</f>
        <v>0</v>
      </c>
      <c r="BA66" s="428">
        <f>'2019 KESIS Energy Balance'!BA66*'2019 KESIS Energy Balance (2)'!$B$1</f>
        <v>0</v>
      </c>
      <c r="BB66" s="428">
        <f>'2019 KESIS Energy Balance'!BB66*'2019 KESIS Energy Balance (2)'!$B$1</f>
        <v>0</v>
      </c>
      <c r="BC66" s="428">
        <f>'2019 KESIS Energy Balance'!BC66*'2019 KESIS Energy Balance (2)'!$B$1</f>
        <v>0</v>
      </c>
      <c r="BD66" s="428">
        <f>'2019 KESIS Energy Balance'!BD66*'2019 KESIS Energy Balance (2)'!$B$1</f>
        <v>0</v>
      </c>
      <c r="BE66" s="428">
        <f>'2019 KESIS Energy Balance'!BE66*'2019 KESIS Energy Balance (2)'!$B$1</f>
        <v>0</v>
      </c>
      <c r="BF66" s="428">
        <f>'2019 KESIS Energy Balance'!BF66*'2019 KESIS Energy Balance (2)'!$B$1</f>
        <v>0</v>
      </c>
      <c r="BG66" s="428">
        <f>'2019 KESIS Energy Balance'!BG66*'2019 KESIS Energy Balance (2)'!$B$1</f>
        <v>0</v>
      </c>
      <c r="BH66" s="428">
        <f>'2019 KESIS Energy Balance'!BH66*'2019 KESIS Energy Balance (2)'!$B$1</f>
        <v>33172480000</v>
      </c>
      <c r="BI66" s="428">
        <f>'2019 KESIS Energy Balance'!BI66*'2019 KESIS Energy Balance (2)'!$B$1</f>
        <v>0</v>
      </c>
      <c r="BJ66" s="428">
        <f>'2019 KESIS Energy Balance'!BJ66*'2019 KESIS Energy Balance (2)'!$B$1</f>
        <v>31504174080000.004</v>
      </c>
      <c r="BK66" s="428">
        <f>'2019 KESIS Energy Balance'!BK66*'2019 KESIS Energy Balance (2)'!$B$1</f>
        <v>1328089600000</v>
      </c>
      <c r="BL66" s="90"/>
      <c r="BM66" s="90"/>
    </row>
    <row r="67" spans="2:65">
      <c r="B67" s="116" t="s">
        <v>122</v>
      </c>
      <c r="C67" s="117" t="s">
        <v>361</v>
      </c>
      <c r="D67" s="428">
        <f>'2019 KESIS Energy Balance'!D67*'2019 KESIS Energy Balance (2)'!$B$1</f>
        <v>0</v>
      </c>
      <c r="E67" s="428">
        <f>'2019 KESIS Energy Balance'!E67*'2019 KESIS Energy Balance (2)'!$B$1</f>
        <v>0</v>
      </c>
      <c r="F67" s="428">
        <f>'2019 KESIS Energy Balance'!F67*'2019 KESIS Energy Balance (2)'!$B$1</f>
        <v>0</v>
      </c>
      <c r="G67" s="428">
        <f>'2019 KESIS Energy Balance'!G67*'2019 KESIS Energy Balance (2)'!$B$1</f>
        <v>0</v>
      </c>
      <c r="H67" s="428">
        <f>'2019 KESIS Energy Balance'!H67*'2019 KESIS Energy Balance (2)'!$B$1</f>
        <v>0</v>
      </c>
      <c r="I67" s="428">
        <f>'2019 KESIS Energy Balance'!I67*'2019 KESIS Energy Balance (2)'!$B$1</f>
        <v>0</v>
      </c>
      <c r="J67" s="428">
        <f>'2019 KESIS Energy Balance'!J67*'2019 KESIS Energy Balance (2)'!$B$1</f>
        <v>0</v>
      </c>
      <c r="K67" s="428">
        <f>'2019 KESIS Energy Balance'!K67*'2019 KESIS Energy Balance (2)'!$B$1</f>
        <v>0</v>
      </c>
      <c r="L67" s="428">
        <f>'2019 KESIS Energy Balance'!L67*'2019 KESIS Energy Balance (2)'!$B$1</f>
        <v>0</v>
      </c>
      <c r="M67" s="428">
        <f>'2019 KESIS Energy Balance'!M67*'2019 KESIS Energy Balance (2)'!$B$1</f>
        <v>0</v>
      </c>
      <c r="N67" s="428">
        <f>'2019 KESIS Energy Balance'!N67*'2019 KESIS Energy Balance (2)'!$B$1</f>
        <v>0</v>
      </c>
      <c r="O67" s="428">
        <f>'2019 KESIS Energy Balance'!O67*'2019 KESIS Energy Balance (2)'!$B$1</f>
        <v>0</v>
      </c>
      <c r="P67" s="428">
        <f>'2019 KESIS Energy Balance'!P67*'2019 KESIS Energy Balance (2)'!$B$1</f>
        <v>0</v>
      </c>
      <c r="Q67" s="428">
        <f>'2019 KESIS Energy Balance'!Q67*'2019 KESIS Energy Balance (2)'!$B$1</f>
        <v>0</v>
      </c>
      <c r="R67" s="428">
        <f>'2019 KESIS Energy Balance'!R67*'2019 KESIS Energy Balance (2)'!$B$1</f>
        <v>48233262080000</v>
      </c>
      <c r="S67" s="428">
        <f>'2019 KESIS Energy Balance'!S67*'2019 KESIS Energy Balance (2)'!$B$1</f>
        <v>0</v>
      </c>
      <c r="T67" s="428">
        <f>'2019 KESIS Energy Balance'!T67*'2019 KESIS Energy Balance (2)'!$B$1</f>
        <v>0</v>
      </c>
      <c r="U67" s="428">
        <f>'2019 KESIS Energy Balance'!U67*'2019 KESIS Energy Balance (2)'!$B$1</f>
        <v>0</v>
      </c>
      <c r="V67" s="428">
        <f>'2019 KESIS Energy Balance'!V67*'2019 KESIS Energy Balance (2)'!$B$1</f>
        <v>0</v>
      </c>
      <c r="W67" s="428">
        <f>'2019 KESIS Energy Balance'!W67*'2019 KESIS Energy Balance (2)'!$B$1</f>
        <v>0</v>
      </c>
      <c r="X67" s="428">
        <f>'2019 KESIS Energy Balance'!X67*'2019 KESIS Energy Balance (2)'!$B$1</f>
        <v>206891520000.00003</v>
      </c>
      <c r="Y67" s="428">
        <f>'2019 KESIS Energy Balance'!Y67*'2019 KESIS Energy Balance (2)'!$B$1</f>
        <v>142331723520000</v>
      </c>
      <c r="Z67" s="428">
        <f>'2019 KESIS Energy Balance'!Z67*'2019 KESIS Energy Balance (2)'!$B$1</f>
        <v>397095735040000</v>
      </c>
      <c r="AA67" s="428">
        <f>'2019 KESIS Energy Balance'!AA67*'2019 KESIS Energy Balance (2)'!$B$1</f>
        <v>396800000</v>
      </c>
      <c r="AB67" s="428">
        <f>'2019 KESIS Energy Balance'!AB67*'2019 KESIS Energy Balance (2)'!$B$1</f>
        <v>0</v>
      </c>
      <c r="AC67" s="428">
        <f>'2019 KESIS Energy Balance'!AC67*'2019 KESIS Energy Balance (2)'!$B$1</f>
        <v>105466344960000</v>
      </c>
      <c r="AD67" s="428">
        <f>'2019 KESIS Energy Balance'!AD67*'2019 KESIS Energy Balance (2)'!$B$1</f>
        <v>987833600000</v>
      </c>
      <c r="AE67" s="428">
        <f>'2019 KESIS Energy Balance'!AE67*'2019 KESIS Energy Balance (2)'!$B$1</f>
        <v>771657634560000</v>
      </c>
      <c r="AF67" s="428">
        <f>'2019 KESIS Energy Balance'!AF67*'2019 KESIS Energy Balance (2)'!$B$1</f>
        <v>3216302080000</v>
      </c>
      <c r="AG67" s="428">
        <f>'2019 KESIS Energy Balance'!AG67*'2019 KESIS Energy Balance (2)'!$B$1</f>
        <v>585200640000</v>
      </c>
      <c r="AH67" s="428">
        <f>'2019 KESIS Energy Balance'!AH67*'2019 KESIS Energy Balance (2)'!$B$1</f>
        <v>5172843520000</v>
      </c>
      <c r="AI67" s="428">
        <f>'2019 KESIS Energy Balance'!AI67*'2019 KESIS Energy Balance (2)'!$B$1</f>
        <v>0</v>
      </c>
      <c r="AJ67" s="428">
        <f>'2019 KESIS Energy Balance'!AJ67*'2019 KESIS Energy Balance (2)'!$B$1</f>
        <v>0</v>
      </c>
      <c r="AK67" s="428">
        <f>'2019 KESIS Energy Balance'!AK67*'2019 KESIS Energy Balance (2)'!$B$1</f>
        <v>0</v>
      </c>
      <c r="AL67" s="428">
        <f>'2019 KESIS Energy Balance'!AL67*'2019 KESIS Energy Balance (2)'!$B$1</f>
        <v>0</v>
      </c>
      <c r="AM67" s="428">
        <f>'2019 KESIS Energy Balance'!AM67*'2019 KESIS Energy Balance (2)'!$B$1</f>
        <v>0</v>
      </c>
      <c r="AN67" s="428">
        <f>'2019 KESIS Energy Balance'!AN67*'2019 KESIS Energy Balance (2)'!$B$1</f>
        <v>0</v>
      </c>
      <c r="AO67" s="428">
        <f>'2019 KESIS Energy Balance'!AO67*'2019 KESIS Energy Balance (2)'!$B$1</f>
        <v>0</v>
      </c>
      <c r="AP67" s="428">
        <f>'2019 KESIS Energy Balance'!AP67*'2019 KESIS Energy Balance (2)'!$B$1</f>
        <v>0</v>
      </c>
      <c r="AQ67" s="428">
        <f>'2019 KESIS Energy Balance'!AQ67*'2019 KESIS Energy Balance (2)'!$B$1</f>
        <v>0</v>
      </c>
      <c r="AR67" s="428">
        <f>'2019 KESIS Energy Balance'!AR67*'2019 KESIS Energy Balance (2)'!$B$1</f>
        <v>0</v>
      </c>
      <c r="AS67" s="428">
        <f>'2019 KESIS Energy Balance'!AS67*'2019 KESIS Energy Balance (2)'!$B$1</f>
        <v>0</v>
      </c>
      <c r="AT67" s="428">
        <f>'2019 KESIS Energy Balance'!AT67*'2019 KESIS Energy Balance (2)'!$B$1</f>
        <v>0</v>
      </c>
      <c r="AU67" s="428">
        <f>'2019 KESIS Energy Balance'!AU67*'2019 KESIS Energy Balance (2)'!$B$1</f>
        <v>0</v>
      </c>
      <c r="AV67" s="428">
        <f>'2019 KESIS Energy Balance'!AV67*'2019 KESIS Energy Balance (2)'!$B$1</f>
        <v>0</v>
      </c>
      <c r="AW67" s="428">
        <f>'2019 KESIS Energy Balance'!AW67*'2019 KESIS Energy Balance (2)'!$B$1</f>
        <v>27197624320000</v>
      </c>
      <c r="AX67" s="428">
        <f>'2019 KESIS Energy Balance'!AX67*'2019 KESIS Energy Balance (2)'!$B$1</f>
        <v>0</v>
      </c>
      <c r="AY67" s="428">
        <f>'2019 KESIS Energy Balance'!AY67*'2019 KESIS Energy Balance (2)'!$B$1</f>
        <v>0</v>
      </c>
      <c r="AZ67" s="428">
        <f>'2019 KESIS Energy Balance'!AZ67*'2019 KESIS Energy Balance (2)'!$B$1</f>
        <v>0</v>
      </c>
      <c r="BA67" s="428">
        <f>'2019 KESIS Energy Balance'!BA67*'2019 KESIS Energy Balance (2)'!$B$1</f>
        <v>0</v>
      </c>
      <c r="BB67" s="428">
        <f>'2019 KESIS Energy Balance'!BB67*'2019 KESIS Energy Balance (2)'!$B$1</f>
        <v>0</v>
      </c>
      <c r="BC67" s="428">
        <f>'2019 KESIS Energy Balance'!BC67*'2019 KESIS Energy Balance (2)'!$B$1</f>
        <v>0</v>
      </c>
      <c r="BD67" s="428">
        <f>'2019 KESIS Energy Balance'!BD67*'2019 KESIS Energy Balance (2)'!$B$1</f>
        <v>0</v>
      </c>
      <c r="BE67" s="428">
        <f>'2019 KESIS Energy Balance'!BE67*'2019 KESIS Energy Balance (2)'!$B$1</f>
        <v>0</v>
      </c>
      <c r="BF67" s="428">
        <f>'2019 KESIS Energy Balance'!BF67*'2019 KESIS Energy Balance (2)'!$B$1</f>
        <v>0</v>
      </c>
      <c r="BG67" s="428">
        <f>'2019 KESIS Energy Balance'!BG67*'2019 KESIS Energy Balance (2)'!$B$1</f>
        <v>0</v>
      </c>
      <c r="BH67" s="428">
        <f>'2019 KESIS Energy Balance'!BH67*'2019 KESIS Energy Balance (2)'!$B$1</f>
        <v>9925793280000</v>
      </c>
      <c r="BI67" s="428">
        <f>'2019 KESIS Energy Balance'!BI67*'2019 KESIS Energy Balance (2)'!$B$1</f>
        <v>0</v>
      </c>
      <c r="BJ67" s="428">
        <f>'2019 KESIS Energy Balance'!BJ67*'2019 KESIS Energy Balance (2)'!$B$1</f>
        <v>1512077585919999.8</v>
      </c>
      <c r="BK67" s="428">
        <f>'2019 KESIS Energy Balance'!BK67*'2019 KESIS Energy Balance (2)'!$B$1</f>
        <v>27197624320000</v>
      </c>
      <c r="BL67" s="104"/>
      <c r="BM67" s="104"/>
    </row>
    <row r="68" spans="2:65">
      <c r="B68" s="124" t="s">
        <v>362</v>
      </c>
      <c r="C68" s="126" t="s">
        <v>363</v>
      </c>
      <c r="D68" s="428">
        <f>'2019 KESIS Energy Balance'!D68*'2019 KESIS Energy Balance (2)'!$B$1</f>
        <v>0</v>
      </c>
      <c r="E68" s="428">
        <f>'2019 KESIS Energy Balance'!E68*'2019 KESIS Energy Balance (2)'!$B$1</f>
        <v>0</v>
      </c>
      <c r="F68" s="428">
        <f>'2019 KESIS Energy Balance'!F68*'2019 KESIS Energy Balance (2)'!$B$1</f>
        <v>0</v>
      </c>
      <c r="G68" s="428">
        <f>'2019 KESIS Energy Balance'!G68*'2019 KESIS Energy Balance (2)'!$B$1</f>
        <v>0</v>
      </c>
      <c r="H68" s="428">
        <f>'2019 KESIS Energy Balance'!H68*'2019 KESIS Energy Balance (2)'!$B$1</f>
        <v>0</v>
      </c>
      <c r="I68" s="428">
        <f>'2019 KESIS Energy Balance'!I68*'2019 KESIS Energy Balance (2)'!$B$1</f>
        <v>0</v>
      </c>
      <c r="J68" s="428">
        <f>'2019 KESIS Energy Balance'!J68*'2019 KESIS Energy Balance (2)'!$B$1</f>
        <v>0</v>
      </c>
      <c r="K68" s="428">
        <f>'2019 KESIS Energy Balance'!K68*'2019 KESIS Energy Balance (2)'!$B$1</f>
        <v>0</v>
      </c>
      <c r="L68" s="428">
        <f>'2019 KESIS Energy Balance'!L68*'2019 KESIS Energy Balance (2)'!$B$1</f>
        <v>0</v>
      </c>
      <c r="M68" s="428">
        <f>'2019 KESIS Energy Balance'!M68*'2019 KESIS Energy Balance (2)'!$B$1</f>
        <v>0</v>
      </c>
      <c r="N68" s="428">
        <f>'2019 KESIS Energy Balance'!N68*'2019 KESIS Energy Balance (2)'!$B$1</f>
        <v>0</v>
      </c>
      <c r="O68" s="428">
        <f>'2019 KESIS Energy Balance'!O68*'2019 KESIS Energy Balance (2)'!$B$1</f>
        <v>0</v>
      </c>
      <c r="P68" s="428">
        <f>'2019 KESIS Energy Balance'!P68*'2019 KESIS Energy Balance (2)'!$B$1</f>
        <v>0</v>
      </c>
      <c r="Q68" s="428">
        <f>'2019 KESIS Energy Balance'!Q68*'2019 KESIS Energy Balance (2)'!$B$1</f>
        <v>0</v>
      </c>
      <c r="R68" s="428">
        <f>'2019 KESIS Energy Balance'!R68*'2019 KESIS Energy Balance (2)'!$B$1</f>
        <v>0</v>
      </c>
      <c r="S68" s="428">
        <f>'2019 KESIS Energy Balance'!S68*'2019 KESIS Energy Balance (2)'!$B$1</f>
        <v>0</v>
      </c>
      <c r="T68" s="428">
        <f>'2019 KESIS Energy Balance'!T68*'2019 KESIS Energy Balance (2)'!$B$1</f>
        <v>0</v>
      </c>
      <c r="U68" s="428">
        <f>'2019 KESIS Energy Balance'!U68*'2019 KESIS Energy Balance (2)'!$B$1</f>
        <v>0</v>
      </c>
      <c r="V68" s="428">
        <f>'2019 KESIS Energy Balance'!V68*'2019 KESIS Energy Balance (2)'!$B$1</f>
        <v>0</v>
      </c>
      <c r="W68" s="428">
        <f>'2019 KESIS Energy Balance'!W68*'2019 KESIS Energy Balance (2)'!$B$1</f>
        <v>0</v>
      </c>
      <c r="X68" s="428">
        <f>'2019 KESIS Energy Balance'!X68*'2019 KESIS Energy Balance (2)'!$B$1</f>
        <v>277760000</v>
      </c>
      <c r="Y68" s="428">
        <f>'2019 KESIS Energy Balance'!Y68*'2019 KESIS Energy Balance (2)'!$B$1</f>
        <v>0</v>
      </c>
      <c r="Z68" s="428">
        <f>'2019 KESIS Energy Balance'!Z68*'2019 KESIS Energy Balance (2)'!$B$1</f>
        <v>0</v>
      </c>
      <c r="AA68" s="428">
        <f>'2019 KESIS Energy Balance'!AA68*'2019 KESIS Energy Balance (2)'!$B$1</f>
        <v>0</v>
      </c>
      <c r="AB68" s="428">
        <f>'2019 KESIS Energy Balance'!AB68*'2019 KESIS Energy Balance (2)'!$B$1</f>
        <v>0</v>
      </c>
      <c r="AC68" s="428">
        <f>'2019 KESIS Energy Balance'!AC68*'2019 KESIS Energy Balance (2)'!$B$1</f>
        <v>0</v>
      </c>
      <c r="AD68" s="428">
        <f>'2019 KESIS Energy Balance'!AD68*'2019 KESIS Energy Balance (2)'!$B$1</f>
        <v>0</v>
      </c>
      <c r="AE68" s="428">
        <f>'2019 KESIS Energy Balance'!AE68*'2019 KESIS Energy Balance (2)'!$B$1</f>
        <v>3783567360000</v>
      </c>
      <c r="AF68" s="428">
        <f>'2019 KESIS Energy Balance'!AF68*'2019 KESIS Energy Balance (2)'!$B$1</f>
        <v>0</v>
      </c>
      <c r="AG68" s="428">
        <f>'2019 KESIS Energy Balance'!AG68*'2019 KESIS Energy Balance (2)'!$B$1</f>
        <v>0</v>
      </c>
      <c r="AH68" s="428">
        <f>'2019 KESIS Energy Balance'!AH68*'2019 KESIS Energy Balance (2)'!$B$1</f>
        <v>0</v>
      </c>
      <c r="AI68" s="428">
        <f>'2019 KESIS Energy Balance'!AI68*'2019 KESIS Energy Balance (2)'!$B$1</f>
        <v>0</v>
      </c>
      <c r="AJ68" s="428">
        <f>'2019 KESIS Energy Balance'!AJ68*'2019 KESIS Energy Balance (2)'!$B$1</f>
        <v>0</v>
      </c>
      <c r="AK68" s="428">
        <f>'2019 KESIS Energy Balance'!AK68*'2019 KESIS Energy Balance (2)'!$B$1</f>
        <v>0</v>
      </c>
      <c r="AL68" s="428">
        <f>'2019 KESIS Energy Balance'!AL68*'2019 KESIS Energy Balance (2)'!$B$1</f>
        <v>0</v>
      </c>
      <c r="AM68" s="428">
        <f>'2019 KESIS Energy Balance'!AM68*'2019 KESIS Energy Balance (2)'!$B$1</f>
        <v>0</v>
      </c>
      <c r="AN68" s="428">
        <f>'2019 KESIS Energy Balance'!AN68*'2019 KESIS Energy Balance (2)'!$B$1</f>
        <v>0</v>
      </c>
      <c r="AO68" s="428">
        <f>'2019 KESIS Energy Balance'!AO68*'2019 KESIS Energy Balance (2)'!$B$1</f>
        <v>0</v>
      </c>
      <c r="AP68" s="428">
        <f>'2019 KESIS Energy Balance'!AP68*'2019 KESIS Energy Balance (2)'!$B$1</f>
        <v>0</v>
      </c>
      <c r="AQ68" s="428">
        <f>'2019 KESIS Energy Balance'!AQ68*'2019 KESIS Energy Balance (2)'!$B$1</f>
        <v>0</v>
      </c>
      <c r="AR68" s="428">
        <f>'2019 KESIS Energy Balance'!AR68*'2019 KESIS Energy Balance (2)'!$B$1</f>
        <v>0</v>
      </c>
      <c r="AS68" s="428">
        <f>'2019 KESIS Energy Balance'!AS68*'2019 KESIS Energy Balance (2)'!$B$1</f>
        <v>0</v>
      </c>
      <c r="AT68" s="428">
        <f>'2019 KESIS Energy Balance'!AT68*'2019 KESIS Energy Balance (2)'!$B$1</f>
        <v>0</v>
      </c>
      <c r="AU68" s="428">
        <f>'2019 KESIS Energy Balance'!AU68*'2019 KESIS Energy Balance (2)'!$B$1</f>
        <v>0</v>
      </c>
      <c r="AV68" s="428">
        <f>'2019 KESIS Energy Balance'!AV68*'2019 KESIS Energy Balance (2)'!$B$1</f>
        <v>0</v>
      </c>
      <c r="AW68" s="428">
        <f>'2019 KESIS Energy Balance'!AW68*'2019 KESIS Energy Balance (2)'!$B$1</f>
        <v>0</v>
      </c>
      <c r="AX68" s="428">
        <f>'2019 KESIS Energy Balance'!AX68*'2019 KESIS Energy Balance (2)'!$B$1</f>
        <v>0</v>
      </c>
      <c r="AY68" s="428">
        <f>'2019 KESIS Energy Balance'!AY68*'2019 KESIS Energy Balance (2)'!$B$1</f>
        <v>0</v>
      </c>
      <c r="AZ68" s="428">
        <f>'2019 KESIS Energy Balance'!AZ68*'2019 KESIS Energy Balance (2)'!$B$1</f>
        <v>0</v>
      </c>
      <c r="BA68" s="428">
        <f>'2019 KESIS Energy Balance'!BA68*'2019 KESIS Energy Balance (2)'!$B$1</f>
        <v>0</v>
      </c>
      <c r="BB68" s="428">
        <f>'2019 KESIS Energy Balance'!BB68*'2019 KESIS Energy Balance (2)'!$B$1</f>
        <v>0</v>
      </c>
      <c r="BC68" s="428">
        <f>'2019 KESIS Energy Balance'!BC68*'2019 KESIS Energy Balance (2)'!$B$1</f>
        <v>0</v>
      </c>
      <c r="BD68" s="428">
        <f>'2019 KESIS Energy Balance'!BD68*'2019 KESIS Energy Balance (2)'!$B$1</f>
        <v>0</v>
      </c>
      <c r="BE68" s="428">
        <f>'2019 KESIS Energy Balance'!BE68*'2019 KESIS Energy Balance (2)'!$B$1</f>
        <v>0</v>
      </c>
      <c r="BF68" s="428">
        <f>'2019 KESIS Energy Balance'!BF68*'2019 KESIS Energy Balance (2)'!$B$1</f>
        <v>0</v>
      </c>
      <c r="BG68" s="428">
        <f>'2019 KESIS Energy Balance'!BG68*'2019 KESIS Energy Balance (2)'!$B$1</f>
        <v>0</v>
      </c>
      <c r="BH68" s="428">
        <f>'2019 KESIS Energy Balance'!BH68*'2019 KESIS Energy Balance (2)'!$B$1</f>
        <v>9925793280000</v>
      </c>
      <c r="BI68" s="428">
        <f>'2019 KESIS Energy Balance'!BI68*'2019 KESIS Energy Balance (2)'!$B$1</f>
        <v>0</v>
      </c>
      <c r="BJ68" s="428">
        <f>'2019 KESIS Energy Balance'!BJ68*'2019 KESIS Energy Balance (2)'!$B$1</f>
        <v>13709638400000</v>
      </c>
      <c r="BK68" s="428">
        <f>'2019 KESIS Energy Balance'!BK68*'2019 KESIS Energy Balance (2)'!$B$1</f>
        <v>0</v>
      </c>
      <c r="BL68" s="104"/>
      <c r="BM68" s="104"/>
    </row>
    <row r="69" spans="2:65">
      <c r="B69" s="124" t="s">
        <v>364</v>
      </c>
      <c r="C69" s="126" t="s">
        <v>365</v>
      </c>
      <c r="D69" s="428">
        <f>'2019 KESIS Energy Balance'!D69*'2019 KESIS Energy Balance (2)'!$B$1</f>
        <v>0</v>
      </c>
      <c r="E69" s="428">
        <f>'2019 KESIS Energy Balance'!E69*'2019 KESIS Energy Balance (2)'!$B$1</f>
        <v>0</v>
      </c>
      <c r="F69" s="428">
        <f>'2019 KESIS Energy Balance'!F69*'2019 KESIS Energy Balance (2)'!$B$1</f>
        <v>0</v>
      </c>
      <c r="G69" s="428">
        <f>'2019 KESIS Energy Balance'!G69*'2019 KESIS Energy Balance (2)'!$B$1</f>
        <v>0</v>
      </c>
      <c r="H69" s="428">
        <f>'2019 KESIS Energy Balance'!H69*'2019 KESIS Energy Balance (2)'!$B$1</f>
        <v>0</v>
      </c>
      <c r="I69" s="428">
        <f>'2019 KESIS Energy Balance'!I69*'2019 KESIS Energy Balance (2)'!$B$1</f>
        <v>0</v>
      </c>
      <c r="J69" s="428">
        <f>'2019 KESIS Energy Balance'!J69*'2019 KESIS Energy Balance (2)'!$B$1</f>
        <v>0</v>
      </c>
      <c r="K69" s="428">
        <f>'2019 KESIS Energy Balance'!K69*'2019 KESIS Energy Balance (2)'!$B$1</f>
        <v>0</v>
      </c>
      <c r="L69" s="428">
        <f>'2019 KESIS Energy Balance'!L69*'2019 KESIS Energy Balance (2)'!$B$1</f>
        <v>0</v>
      </c>
      <c r="M69" s="428">
        <f>'2019 KESIS Energy Balance'!M69*'2019 KESIS Energy Balance (2)'!$B$1</f>
        <v>0</v>
      </c>
      <c r="N69" s="428">
        <f>'2019 KESIS Energy Balance'!N69*'2019 KESIS Energy Balance (2)'!$B$1</f>
        <v>0</v>
      </c>
      <c r="O69" s="428">
        <f>'2019 KESIS Energy Balance'!O69*'2019 KESIS Energy Balance (2)'!$B$1</f>
        <v>0</v>
      </c>
      <c r="P69" s="428">
        <f>'2019 KESIS Energy Balance'!P69*'2019 KESIS Energy Balance (2)'!$B$1</f>
        <v>0</v>
      </c>
      <c r="Q69" s="428">
        <f>'2019 KESIS Energy Balance'!Q69*'2019 KESIS Energy Balance (2)'!$B$1</f>
        <v>0</v>
      </c>
      <c r="R69" s="428">
        <f>'2019 KESIS Energy Balance'!R69*'2019 KESIS Energy Balance (2)'!$B$1</f>
        <v>48233262080000</v>
      </c>
      <c r="S69" s="428">
        <f>'2019 KESIS Energy Balance'!S69*'2019 KESIS Energy Balance (2)'!$B$1</f>
        <v>0</v>
      </c>
      <c r="T69" s="428">
        <f>'2019 KESIS Energy Balance'!T69*'2019 KESIS Energy Balance (2)'!$B$1</f>
        <v>0</v>
      </c>
      <c r="U69" s="428">
        <f>'2019 KESIS Energy Balance'!U69*'2019 KESIS Energy Balance (2)'!$B$1</f>
        <v>0</v>
      </c>
      <c r="V69" s="428">
        <f>'2019 KESIS Energy Balance'!V69*'2019 KESIS Energy Balance (2)'!$B$1</f>
        <v>0</v>
      </c>
      <c r="W69" s="428">
        <f>'2019 KESIS Energy Balance'!W69*'2019 KESIS Energy Balance (2)'!$B$1</f>
        <v>0</v>
      </c>
      <c r="X69" s="428">
        <f>'2019 KESIS Energy Balance'!X69*'2019 KESIS Energy Balance (2)'!$B$1</f>
        <v>156577280000</v>
      </c>
      <c r="Y69" s="428">
        <f>'2019 KESIS Energy Balance'!Y69*'2019 KESIS Energy Balance (2)'!$B$1</f>
        <v>142331723520000</v>
      </c>
      <c r="Z69" s="428">
        <f>'2019 KESIS Energy Balance'!Z69*'2019 KESIS Energy Balance (2)'!$B$1</f>
        <v>396974988800000</v>
      </c>
      <c r="AA69" s="428">
        <f>'2019 KESIS Energy Balance'!AA69*'2019 KESIS Energy Balance (2)'!$B$1</f>
        <v>0</v>
      </c>
      <c r="AB69" s="428">
        <f>'2019 KESIS Energy Balance'!AB69*'2019 KESIS Energy Balance (2)'!$B$1</f>
        <v>0</v>
      </c>
      <c r="AC69" s="428">
        <f>'2019 KESIS Energy Balance'!AC69*'2019 KESIS Energy Balance (2)'!$B$1</f>
        <v>0</v>
      </c>
      <c r="AD69" s="428">
        <f>'2019 KESIS Energy Balance'!AD69*'2019 KESIS Energy Balance (2)'!$B$1</f>
        <v>821772800000</v>
      </c>
      <c r="AE69" s="428">
        <f>'2019 KESIS Energy Balance'!AE69*'2019 KESIS Energy Balance (2)'!$B$1</f>
        <v>762318033920000</v>
      </c>
      <c r="AF69" s="428">
        <f>'2019 KESIS Energy Balance'!AF69*'2019 KESIS Energy Balance (2)'!$B$1</f>
        <v>38608640000</v>
      </c>
      <c r="AG69" s="428">
        <f>'2019 KESIS Energy Balance'!AG69*'2019 KESIS Energy Balance (2)'!$B$1</f>
        <v>1468160000</v>
      </c>
      <c r="AH69" s="428">
        <f>'2019 KESIS Energy Balance'!AH69*'2019 KESIS Energy Balance (2)'!$B$1</f>
        <v>144197120000</v>
      </c>
      <c r="AI69" s="428">
        <f>'2019 KESIS Energy Balance'!AI69*'2019 KESIS Energy Balance (2)'!$B$1</f>
        <v>0</v>
      </c>
      <c r="AJ69" s="428">
        <f>'2019 KESIS Energy Balance'!AJ69*'2019 KESIS Energy Balance (2)'!$B$1</f>
        <v>0</v>
      </c>
      <c r="AK69" s="428">
        <f>'2019 KESIS Energy Balance'!AK69*'2019 KESIS Energy Balance (2)'!$B$1</f>
        <v>0</v>
      </c>
      <c r="AL69" s="428">
        <f>'2019 KESIS Energy Balance'!AL69*'2019 KESIS Energy Balance (2)'!$B$1</f>
        <v>0</v>
      </c>
      <c r="AM69" s="428">
        <f>'2019 KESIS Energy Balance'!AM69*'2019 KESIS Energy Balance (2)'!$B$1</f>
        <v>0</v>
      </c>
      <c r="AN69" s="428">
        <f>'2019 KESIS Energy Balance'!AN69*'2019 KESIS Energy Balance (2)'!$B$1</f>
        <v>0</v>
      </c>
      <c r="AO69" s="428">
        <f>'2019 KESIS Energy Balance'!AO69*'2019 KESIS Energy Balance (2)'!$B$1</f>
        <v>0</v>
      </c>
      <c r="AP69" s="428">
        <f>'2019 KESIS Energy Balance'!AP69*'2019 KESIS Energy Balance (2)'!$B$1</f>
        <v>0</v>
      </c>
      <c r="AQ69" s="428">
        <f>'2019 KESIS Energy Balance'!AQ69*'2019 KESIS Energy Balance (2)'!$B$1</f>
        <v>0</v>
      </c>
      <c r="AR69" s="428">
        <f>'2019 KESIS Energy Balance'!AR69*'2019 KESIS Energy Balance (2)'!$B$1</f>
        <v>0</v>
      </c>
      <c r="AS69" s="428">
        <f>'2019 KESIS Energy Balance'!AS69*'2019 KESIS Energy Balance (2)'!$B$1</f>
        <v>0</v>
      </c>
      <c r="AT69" s="428">
        <f>'2019 KESIS Energy Balance'!AT69*'2019 KESIS Energy Balance (2)'!$B$1</f>
        <v>0</v>
      </c>
      <c r="AU69" s="428">
        <f>'2019 KESIS Energy Balance'!AU69*'2019 KESIS Energy Balance (2)'!$B$1</f>
        <v>0</v>
      </c>
      <c r="AV69" s="428">
        <f>'2019 KESIS Energy Balance'!AV69*'2019 KESIS Energy Balance (2)'!$B$1</f>
        <v>0</v>
      </c>
      <c r="AW69" s="428">
        <f>'2019 KESIS Energy Balance'!AW69*'2019 KESIS Energy Balance (2)'!$B$1</f>
        <v>27197624320000</v>
      </c>
      <c r="AX69" s="428">
        <f>'2019 KESIS Energy Balance'!AX69*'2019 KESIS Energy Balance (2)'!$B$1</f>
        <v>0</v>
      </c>
      <c r="AY69" s="428">
        <f>'2019 KESIS Energy Balance'!AY69*'2019 KESIS Energy Balance (2)'!$B$1</f>
        <v>0</v>
      </c>
      <c r="AZ69" s="428">
        <f>'2019 KESIS Energy Balance'!AZ69*'2019 KESIS Energy Balance (2)'!$B$1</f>
        <v>0</v>
      </c>
      <c r="BA69" s="428">
        <f>'2019 KESIS Energy Balance'!BA69*'2019 KESIS Energy Balance (2)'!$B$1</f>
        <v>0</v>
      </c>
      <c r="BB69" s="428">
        <f>'2019 KESIS Energy Balance'!BB69*'2019 KESIS Energy Balance (2)'!$B$1</f>
        <v>0</v>
      </c>
      <c r="BC69" s="428">
        <f>'2019 KESIS Energy Balance'!BC69*'2019 KESIS Energy Balance (2)'!$B$1</f>
        <v>0</v>
      </c>
      <c r="BD69" s="428">
        <f>'2019 KESIS Energy Balance'!BD69*'2019 KESIS Energy Balance (2)'!$B$1</f>
        <v>0</v>
      </c>
      <c r="BE69" s="428">
        <f>'2019 KESIS Energy Balance'!BE69*'2019 KESIS Energy Balance (2)'!$B$1</f>
        <v>0</v>
      </c>
      <c r="BF69" s="428">
        <f>'2019 KESIS Energy Balance'!BF69*'2019 KESIS Energy Balance (2)'!$B$1</f>
        <v>0</v>
      </c>
      <c r="BG69" s="428">
        <f>'2019 KESIS Energy Balance'!BG69*'2019 KESIS Energy Balance (2)'!$B$1</f>
        <v>0</v>
      </c>
      <c r="BH69" s="428">
        <f>'2019 KESIS Energy Balance'!BH69*'2019 KESIS Energy Balance (2)'!$B$1</f>
        <v>0</v>
      </c>
      <c r="BI69" s="428">
        <f>'2019 KESIS Energy Balance'!BI69*'2019 KESIS Energy Balance (2)'!$B$1</f>
        <v>0</v>
      </c>
      <c r="BJ69" s="428">
        <f>'2019 KESIS Energy Balance'!BJ69*'2019 KESIS Energy Balance (2)'!$B$1</f>
        <v>1378218256639999.5</v>
      </c>
      <c r="BK69" s="428">
        <f>'2019 KESIS Energy Balance'!BK69*'2019 KESIS Energy Balance (2)'!$B$1</f>
        <v>27197624320000</v>
      </c>
      <c r="BL69" s="104"/>
      <c r="BM69" s="104"/>
    </row>
    <row r="70" spans="2:65">
      <c r="B70" s="124" t="s">
        <v>366</v>
      </c>
      <c r="C70" s="126" t="s">
        <v>367</v>
      </c>
      <c r="D70" s="428">
        <f>'2019 KESIS Energy Balance'!D70*'2019 KESIS Energy Balance (2)'!$B$1</f>
        <v>0</v>
      </c>
      <c r="E70" s="428">
        <f>'2019 KESIS Energy Balance'!E70*'2019 KESIS Energy Balance (2)'!$B$1</f>
        <v>0</v>
      </c>
      <c r="F70" s="428">
        <f>'2019 KESIS Energy Balance'!F70*'2019 KESIS Energy Balance (2)'!$B$1</f>
        <v>0</v>
      </c>
      <c r="G70" s="428">
        <f>'2019 KESIS Energy Balance'!G70*'2019 KESIS Energy Balance (2)'!$B$1</f>
        <v>0</v>
      </c>
      <c r="H70" s="428">
        <f>'2019 KESIS Energy Balance'!H70*'2019 KESIS Energy Balance (2)'!$B$1</f>
        <v>0</v>
      </c>
      <c r="I70" s="428">
        <f>'2019 KESIS Energy Balance'!I70*'2019 KESIS Energy Balance (2)'!$B$1</f>
        <v>0</v>
      </c>
      <c r="J70" s="428">
        <f>'2019 KESIS Energy Balance'!J70*'2019 KESIS Energy Balance (2)'!$B$1</f>
        <v>0</v>
      </c>
      <c r="K70" s="428">
        <f>'2019 KESIS Energy Balance'!K70*'2019 KESIS Energy Balance (2)'!$B$1</f>
        <v>0</v>
      </c>
      <c r="L70" s="428">
        <f>'2019 KESIS Energy Balance'!L70*'2019 KESIS Energy Balance (2)'!$B$1</f>
        <v>0</v>
      </c>
      <c r="M70" s="428">
        <f>'2019 KESIS Energy Balance'!M70*'2019 KESIS Energy Balance (2)'!$B$1</f>
        <v>0</v>
      </c>
      <c r="N70" s="428">
        <f>'2019 KESIS Energy Balance'!N70*'2019 KESIS Energy Balance (2)'!$B$1</f>
        <v>0</v>
      </c>
      <c r="O70" s="428">
        <f>'2019 KESIS Energy Balance'!O70*'2019 KESIS Energy Balance (2)'!$B$1</f>
        <v>0</v>
      </c>
      <c r="P70" s="428">
        <f>'2019 KESIS Energy Balance'!P70*'2019 KESIS Energy Balance (2)'!$B$1</f>
        <v>0</v>
      </c>
      <c r="Q70" s="428">
        <f>'2019 KESIS Energy Balance'!Q70*'2019 KESIS Energy Balance (2)'!$B$1</f>
        <v>0</v>
      </c>
      <c r="R70" s="428">
        <f>'2019 KESIS Energy Balance'!R70*'2019 KESIS Energy Balance (2)'!$B$1</f>
        <v>0</v>
      </c>
      <c r="S70" s="428">
        <f>'2019 KESIS Energy Balance'!S70*'2019 KESIS Energy Balance (2)'!$B$1</f>
        <v>0</v>
      </c>
      <c r="T70" s="428">
        <f>'2019 KESIS Energy Balance'!T70*'2019 KESIS Energy Balance (2)'!$B$1</f>
        <v>0</v>
      </c>
      <c r="U70" s="428">
        <f>'2019 KESIS Energy Balance'!U70*'2019 KESIS Energy Balance (2)'!$B$1</f>
        <v>0</v>
      </c>
      <c r="V70" s="428">
        <f>'2019 KESIS Energy Balance'!V70*'2019 KESIS Energy Balance (2)'!$B$1</f>
        <v>0</v>
      </c>
      <c r="W70" s="428">
        <f>'2019 KESIS Energy Balance'!W70*'2019 KESIS Energy Balance (2)'!$B$1</f>
        <v>0</v>
      </c>
      <c r="X70" s="428">
        <f>'2019 KESIS Energy Balance'!X70*'2019 KESIS Energy Balance (2)'!$B$1</f>
        <v>37259520000</v>
      </c>
      <c r="Y70" s="428">
        <f>'2019 KESIS Energy Balance'!Y70*'2019 KESIS Energy Balance (2)'!$B$1</f>
        <v>0</v>
      </c>
      <c r="Z70" s="428">
        <f>'2019 KESIS Energy Balance'!Z70*'2019 KESIS Energy Balance (2)'!$B$1</f>
        <v>120627200000</v>
      </c>
      <c r="AA70" s="428">
        <f>'2019 KESIS Energy Balance'!AA70*'2019 KESIS Energy Balance (2)'!$B$1</f>
        <v>0</v>
      </c>
      <c r="AB70" s="428">
        <f>'2019 KESIS Energy Balance'!AB70*'2019 KESIS Energy Balance (2)'!$B$1</f>
        <v>0</v>
      </c>
      <c r="AC70" s="428">
        <f>'2019 KESIS Energy Balance'!AC70*'2019 KESIS Energy Balance (2)'!$B$1</f>
        <v>0</v>
      </c>
      <c r="AD70" s="428">
        <f>'2019 KESIS Energy Balance'!AD70*'2019 KESIS Energy Balance (2)'!$B$1</f>
        <v>158680320000</v>
      </c>
      <c r="AE70" s="428">
        <f>'2019 KESIS Energy Balance'!AE70*'2019 KESIS Energy Balance (2)'!$B$1</f>
        <v>5513416960000</v>
      </c>
      <c r="AF70" s="428">
        <f>'2019 KESIS Energy Balance'!AF70*'2019 KESIS Energy Balance (2)'!$B$1</f>
        <v>3177693440000</v>
      </c>
      <c r="AG70" s="428">
        <f>'2019 KESIS Energy Balance'!AG70*'2019 KESIS Energy Balance (2)'!$B$1</f>
        <v>583732480000</v>
      </c>
      <c r="AH70" s="428">
        <f>'2019 KESIS Energy Balance'!AH70*'2019 KESIS Energy Balance (2)'!$B$1</f>
        <v>5028646400000</v>
      </c>
      <c r="AI70" s="428">
        <f>'2019 KESIS Energy Balance'!AI70*'2019 KESIS Energy Balance (2)'!$B$1</f>
        <v>0</v>
      </c>
      <c r="AJ70" s="428">
        <f>'2019 KESIS Energy Balance'!AJ70*'2019 KESIS Energy Balance (2)'!$B$1</f>
        <v>0</v>
      </c>
      <c r="AK70" s="428">
        <f>'2019 KESIS Energy Balance'!AK70*'2019 KESIS Energy Balance (2)'!$B$1</f>
        <v>0</v>
      </c>
      <c r="AL70" s="428">
        <f>'2019 KESIS Energy Balance'!AL70*'2019 KESIS Energy Balance (2)'!$B$1</f>
        <v>0</v>
      </c>
      <c r="AM70" s="428">
        <f>'2019 KESIS Energy Balance'!AM70*'2019 KESIS Energy Balance (2)'!$B$1</f>
        <v>0</v>
      </c>
      <c r="AN70" s="428">
        <f>'2019 KESIS Energy Balance'!AN70*'2019 KESIS Energy Balance (2)'!$B$1</f>
        <v>0</v>
      </c>
      <c r="AO70" s="428">
        <f>'2019 KESIS Energy Balance'!AO70*'2019 KESIS Energy Balance (2)'!$B$1</f>
        <v>0</v>
      </c>
      <c r="AP70" s="428">
        <f>'2019 KESIS Energy Balance'!AP70*'2019 KESIS Energy Balance (2)'!$B$1</f>
        <v>0</v>
      </c>
      <c r="AQ70" s="428">
        <f>'2019 KESIS Energy Balance'!AQ70*'2019 KESIS Energy Balance (2)'!$B$1</f>
        <v>0</v>
      </c>
      <c r="AR70" s="428">
        <f>'2019 KESIS Energy Balance'!AR70*'2019 KESIS Energy Balance (2)'!$B$1</f>
        <v>0</v>
      </c>
      <c r="AS70" s="428">
        <f>'2019 KESIS Energy Balance'!AS70*'2019 KESIS Energy Balance (2)'!$B$1</f>
        <v>0</v>
      </c>
      <c r="AT70" s="428">
        <f>'2019 KESIS Energy Balance'!AT70*'2019 KESIS Energy Balance (2)'!$B$1</f>
        <v>0</v>
      </c>
      <c r="AU70" s="428">
        <f>'2019 KESIS Energy Balance'!AU70*'2019 KESIS Energy Balance (2)'!$B$1</f>
        <v>0</v>
      </c>
      <c r="AV70" s="428">
        <f>'2019 KESIS Energy Balance'!AV70*'2019 KESIS Energy Balance (2)'!$B$1</f>
        <v>0</v>
      </c>
      <c r="AW70" s="428">
        <f>'2019 KESIS Energy Balance'!AW70*'2019 KESIS Energy Balance (2)'!$B$1</f>
        <v>0</v>
      </c>
      <c r="AX70" s="428">
        <f>'2019 KESIS Energy Balance'!AX70*'2019 KESIS Energy Balance (2)'!$B$1</f>
        <v>0</v>
      </c>
      <c r="AY70" s="428">
        <f>'2019 KESIS Energy Balance'!AY70*'2019 KESIS Energy Balance (2)'!$B$1</f>
        <v>0</v>
      </c>
      <c r="AZ70" s="428">
        <f>'2019 KESIS Energy Balance'!AZ70*'2019 KESIS Energy Balance (2)'!$B$1</f>
        <v>0</v>
      </c>
      <c r="BA70" s="428">
        <f>'2019 KESIS Energy Balance'!BA70*'2019 KESIS Energy Balance (2)'!$B$1</f>
        <v>0</v>
      </c>
      <c r="BB70" s="428">
        <f>'2019 KESIS Energy Balance'!BB70*'2019 KESIS Energy Balance (2)'!$B$1</f>
        <v>0</v>
      </c>
      <c r="BC70" s="428">
        <f>'2019 KESIS Energy Balance'!BC70*'2019 KESIS Energy Balance (2)'!$B$1</f>
        <v>0</v>
      </c>
      <c r="BD70" s="428">
        <f>'2019 KESIS Energy Balance'!BD70*'2019 KESIS Energy Balance (2)'!$B$1</f>
        <v>0</v>
      </c>
      <c r="BE70" s="428">
        <f>'2019 KESIS Energy Balance'!BE70*'2019 KESIS Energy Balance (2)'!$B$1</f>
        <v>0</v>
      </c>
      <c r="BF70" s="428">
        <f>'2019 KESIS Energy Balance'!BF70*'2019 KESIS Energy Balance (2)'!$B$1</f>
        <v>0</v>
      </c>
      <c r="BG70" s="428">
        <f>'2019 KESIS Energy Balance'!BG70*'2019 KESIS Energy Balance (2)'!$B$1</f>
        <v>0</v>
      </c>
      <c r="BH70" s="428">
        <f>'2019 KESIS Energy Balance'!BH70*'2019 KESIS Energy Balance (2)'!$B$1</f>
        <v>0</v>
      </c>
      <c r="BI70" s="428">
        <f>'2019 KESIS Energy Balance'!BI70*'2019 KESIS Energy Balance (2)'!$B$1</f>
        <v>0</v>
      </c>
      <c r="BJ70" s="428">
        <f>'2019 KESIS Energy Balance'!BJ70*'2019 KESIS Energy Balance (2)'!$B$1</f>
        <v>14620056320000</v>
      </c>
      <c r="BK70" s="428">
        <f>'2019 KESIS Energy Balance'!BK70*'2019 KESIS Energy Balance (2)'!$B$1</f>
        <v>0</v>
      </c>
      <c r="BL70" s="104"/>
      <c r="BM70" s="104"/>
    </row>
    <row r="71" spans="2:65">
      <c r="B71" s="124" t="s">
        <v>368</v>
      </c>
      <c r="C71" s="126" t="s">
        <v>369</v>
      </c>
      <c r="D71" s="428">
        <f>'2019 KESIS Energy Balance'!D71*'2019 KESIS Energy Balance (2)'!$B$1</f>
        <v>0</v>
      </c>
      <c r="E71" s="428">
        <f>'2019 KESIS Energy Balance'!E71*'2019 KESIS Energy Balance (2)'!$B$1</f>
        <v>0</v>
      </c>
      <c r="F71" s="428">
        <f>'2019 KESIS Energy Balance'!F71*'2019 KESIS Energy Balance (2)'!$B$1</f>
        <v>0</v>
      </c>
      <c r="G71" s="428">
        <f>'2019 KESIS Energy Balance'!G71*'2019 KESIS Energy Balance (2)'!$B$1</f>
        <v>0</v>
      </c>
      <c r="H71" s="428">
        <f>'2019 KESIS Energy Balance'!H71*'2019 KESIS Energy Balance (2)'!$B$1</f>
        <v>0</v>
      </c>
      <c r="I71" s="428">
        <f>'2019 KESIS Energy Balance'!I71*'2019 KESIS Energy Balance (2)'!$B$1</f>
        <v>0</v>
      </c>
      <c r="J71" s="428">
        <f>'2019 KESIS Energy Balance'!J71*'2019 KESIS Energy Balance (2)'!$B$1</f>
        <v>0</v>
      </c>
      <c r="K71" s="428">
        <f>'2019 KESIS Energy Balance'!K71*'2019 KESIS Energy Balance (2)'!$B$1</f>
        <v>0</v>
      </c>
      <c r="L71" s="428">
        <f>'2019 KESIS Energy Balance'!L71*'2019 KESIS Energy Balance (2)'!$B$1</f>
        <v>0</v>
      </c>
      <c r="M71" s="428">
        <f>'2019 KESIS Energy Balance'!M71*'2019 KESIS Energy Balance (2)'!$B$1</f>
        <v>0</v>
      </c>
      <c r="N71" s="428">
        <f>'2019 KESIS Energy Balance'!N71*'2019 KESIS Energy Balance (2)'!$B$1</f>
        <v>0</v>
      </c>
      <c r="O71" s="428">
        <f>'2019 KESIS Energy Balance'!O71*'2019 KESIS Energy Balance (2)'!$B$1</f>
        <v>0</v>
      </c>
      <c r="P71" s="428">
        <f>'2019 KESIS Energy Balance'!P71*'2019 KESIS Energy Balance (2)'!$B$1</f>
        <v>0</v>
      </c>
      <c r="Q71" s="428">
        <f>'2019 KESIS Energy Balance'!Q71*'2019 KESIS Energy Balance (2)'!$B$1</f>
        <v>0</v>
      </c>
      <c r="R71" s="428">
        <f>'2019 KESIS Energy Balance'!R71*'2019 KESIS Energy Balance (2)'!$B$1</f>
        <v>0</v>
      </c>
      <c r="S71" s="428">
        <f>'2019 KESIS Energy Balance'!S71*'2019 KESIS Energy Balance (2)'!$B$1</f>
        <v>0</v>
      </c>
      <c r="T71" s="428">
        <f>'2019 KESIS Energy Balance'!T71*'2019 KESIS Energy Balance (2)'!$B$1</f>
        <v>0</v>
      </c>
      <c r="U71" s="428">
        <f>'2019 KESIS Energy Balance'!U71*'2019 KESIS Energy Balance (2)'!$B$1</f>
        <v>0</v>
      </c>
      <c r="V71" s="428">
        <f>'2019 KESIS Energy Balance'!V71*'2019 KESIS Energy Balance (2)'!$B$1</f>
        <v>0</v>
      </c>
      <c r="W71" s="428">
        <f>'2019 KESIS Energy Balance'!W71*'2019 KESIS Energy Balance (2)'!$B$1</f>
        <v>0</v>
      </c>
      <c r="X71" s="428">
        <f>'2019 KESIS Energy Balance'!X71*'2019 KESIS Energy Balance (2)'!$B$1</f>
        <v>12776960000</v>
      </c>
      <c r="Y71" s="428">
        <f>'2019 KESIS Energy Balance'!Y71*'2019 KESIS Energy Balance (2)'!$B$1</f>
        <v>0</v>
      </c>
      <c r="Z71" s="428">
        <f>'2019 KESIS Energy Balance'!Z71*'2019 KESIS Energy Balance (2)'!$B$1</f>
        <v>119040000</v>
      </c>
      <c r="AA71" s="428">
        <f>'2019 KESIS Energy Balance'!AA71*'2019 KESIS Energy Balance (2)'!$B$1</f>
        <v>396800000</v>
      </c>
      <c r="AB71" s="428">
        <f>'2019 KESIS Energy Balance'!AB71*'2019 KESIS Energy Balance (2)'!$B$1</f>
        <v>0</v>
      </c>
      <c r="AC71" s="428">
        <f>'2019 KESIS Energy Balance'!AC71*'2019 KESIS Energy Balance (2)'!$B$1</f>
        <v>105466344960000</v>
      </c>
      <c r="AD71" s="428">
        <f>'2019 KESIS Energy Balance'!AD71*'2019 KESIS Energy Balance (2)'!$B$1</f>
        <v>7380480000</v>
      </c>
      <c r="AE71" s="428">
        <f>'2019 KESIS Energy Balance'!AE71*'2019 KESIS Energy Balance (2)'!$B$1</f>
        <v>42656000000</v>
      </c>
      <c r="AF71" s="428">
        <f>'2019 KESIS Energy Balance'!AF71*'2019 KESIS Energy Balance (2)'!$B$1</f>
        <v>0</v>
      </c>
      <c r="AG71" s="428">
        <f>'2019 KESIS Energy Balance'!AG71*'2019 KESIS Energy Balance (2)'!$B$1</f>
        <v>0</v>
      </c>
      <c r="AH71" s="428">
        <f>'2019 KESIS Energy Balance'!AH71*'2019 KESIS Energy Balance (2)'!$B$1</f>
        <v>0</v>
      </c>
      <c r="AI71" s="428">
        <f>'2019 KESIS Energy Balance'!AI71*'2019 KESIS Energy Balance (2)'!$B$1</f>
        <v>0</v>
      </c>
      <c r="AJ71" s="428">
        <f>'2019 KESIS Energy Balance'!AJ71*'2019 KESIS Energy Balance (2)'!$B$1</f>
        <v>0</v>
      </c>
      <c r="AK71" s="428">
        <f>'2019 KESIS Energy Balance'!AK71*'2019 KESIS Energy Balance (2)'!$B$1</f>
        <v>0</v>
      </c>
      <c r="AL71" s="428">
        <f>'2019 KESIS Energy Balance'!AL71*'2019 KESIS Energy Balance (2)'!$B$1</f>
        <v>0</v>
      </c>
      <c r="AM71" s="428">
        <f>'2019 KESIS Energy Balance'!AM71*'2019 KESIS Energy Balance (2)'!$B$1</f>
        <v>0</v>
      </c>
      <c r="AN71" s="428">
        <f>'2019 KESIS Energy Balance'!AN71*'2019 KESIS Energy Balance (2)'!$B$1</f>
        <v>0</v>
      </c>
      <c r="AO71" s="428">
        <f>'2019 KESIS Energy Balance'!AO71*'2019 KESIS Energy Balance (2)'!$B$1</f>
        <v>0</v>
      </c>
      <c r="AP71" s="428">
        <f>'2019 KESIS Energy Balance'!AP71*'2019 KESIS Energy Balance (2)'!$B$1</f>
        <v>0</v>
      </c>
      <c r="AQ71" s="428">
        <f>'2019 KESIS Energy Balance'!AQ71*'2019 KESIS Energy Balance (2)'!$B$1</f>
        <v>0</v>
      </c>
      <c r="AR71" s="428">
        <f>'2019 KESIS Energy Balance'!AR71*'2019 KESIS Energy Balance (2)'!$B$1</f>
        <v>0</v>
      </c>
      <c r="AS71" s="428">
        <f>'2019 KESIS Energy Balance'!AS71*'2019 KESIS Energy Balance (2)'!$B$1</f>
        <v>0</v>
      </c>
      <c r="AT71" s="428">
        <f>'2019 KESIS Energy Balance'!AT71*'2019 KESIS Energy Balance (2)'!$B$1</f>
        <v>0</v>
      </c>
      <c r="AU71" s="428">
        <f>'2019 KESIS Energy Balance'!AU71*'2019 KESIS Energy Balance (2)'!$B$1</f>
        <v>0</v>
      </c>
      <c r="AV71" s="428">
        <f>'2019 KESIS Energy Balance'!AV71*'2019 KESIS Energy Balance (2)'!$B$1</f>
        <v>0</v>
      </c>
      <c r="AW71" s="428">
        <f>'2019 KESIS Energy Balance'!AW71*'2019 KESIS Energy Balance (2)'!$B$1</f>
        <v>0</v>
      </c>
      <c r="AX71" s="428">
        <f>'2019 KESIS Energy Balance'!AX71*'2019 KESIS Energy Balance (2)'!$B$1</f>
        <v>0</v>
      </c>
      <c r="AY71" s="428">
        <f>'2019 KESIS Energy Balance'!AY71*'2019 KESIS Energy Balance (2)'!$B$1</f>
        <v>0</v>
      </c>
      <c r="AZ71" s="428">
        <f>'2019 KESIS Energy Balance'!AZ71*'2019 KESIS Energy Balance (2)'!$B$1</f>
        <v>0</v>
      </c>
      <c r="BA71" s="428">
        <f>'2019 KESIS Energy Balance'!BA71*'2019 KESIS Energy Balance (2)'!$B$1</f>
        <v>0</v>
      </c>
      <c r="BB71" s="428">
        <f>'2019 KESIS Energy Balance'!BB71*'2019 KESIS Energy Balance (2)'!$B$1</f>
        <v>0</v>
      </c>
      <c r="BC71" s="428">
        <f>'2019 KESIS Energy Balance'!BC71*'2019 KESIS Energy Balance (2)'!$B$1</f>
        <v>0</v>
      </c>
      <c r="BD71" s="428">
        <f>'2019 KESIS Energy Balance'!BD71*'2019 KESIS Energy Balance (2)'!$B$1</f>
        <v>0</v>
      </c>
      <c r="BE71" s="428">
        <f>'2019 KESIS Energy Balance'!BE71*'2019 KESIS Energy Balance (2)'!$B$1</f>
        <v>0</v>
      </c>
      <c r="BF71" s="428">
        <f>'2019 KESIS Energy Balance'!BF71*'2019 KESIS Energy Balance (2)'!$B$1</f>
        <v>0</v>
      </c>
      <c r="BG71" s="428">
        <f>'2019 KESIS Energy Balance'!BG71*'2019 KESIS Energy Balance (2)'!$B$1</f>
        <v>0</v>
      </c>
      <c r="BH71" s="428">
        <f>'2019 KESIS Energy Balance'!BH71*'2019 KESIS Energy Balance (2)'!$B$1</f>
        <v>0</v>
      </c>
      <c r="BI71" s="428">
        <f>'2019 KESIS Energy Balance'!BI71*'2019 KESIS Energy Balance (2)'!$B$1</f>
        <v>0</v>
      </c>
      <c r="BJ71" s="428">
        <f>'2019 KESIS Energy Balance'!BJ71*'2019 KESIS Energy Balance (2)'!$B$1</f>
        <v>105529674240000</v>
      </c>
      <c r="BK71" s="428">
        <f>'2019 KESIS Energy Balance'!BK71*'2019 KESIS Energy Balance (2)'!$B$1</f>
        <v>0</v>
      </c>
      <c r="BL71" s="104"/>
      <c r="BM71" s="104"/>
    </row>
    <row r="72" spans="2:65">
      <c r="B72" s="116" t="s">
        <v>123</v>
      </c>
      <c r="C72" s="123" t="s">
        <v>370</v>
      </c>
      <c r="D72" s="428">
        <f>'2019 KESIS Energy Balance'!D72*'2019 KESIS Energy Balance (2)'!$B$1</f>
        <v>0</v>
      </c>
      <c r="E72" s="428">
        <f>'2019 KESIS Energy Balance'!E72*'2019 KESIS Energy Balance (2)'!$B$1</f>
        <v>0</v>
      </c>
      <c r="F72" s="428">
        <f>'2019 KESIS Energy Balance'!F72*'2019 KESIS Energy Balance (2)'!$B$1</f>
        <v>0</v>
      </c>
      <c r="G72" s="428">
        <f>'2019 KESIS Energy Balance'!G72*'2019 KESIS Energy Balance (2)'!$B$1</f>
        <v>0</v>
      </c>
      <c r="H72" s="428">
        <f>'2019 KESIS Energy Balance'!H72*'2019 KESIS Energy Balance (2)'!$B$1</f>
        <v>0</v>
      </c>
      <c r="I72" s="428">
        <f>'2019 KESIS Energy Balance'!I72*'2019 KESIS Energy Balance (2)'!$B$1</f>
        <v>0</v>
      </c>
      <c r="J72" s="428">
        <f>'2019 KESIS Energy Balance'!J72*'2019 KESIS Energy Balance (2)'!$B$1</f>
        <v>0</v>
      </c>
      <c r="K72" s="428">
        <f>'2019 KESIS Energy Balance'!K72*'2019 KESIS Energy Balance (2)'!$B$1</f>
        <v>11313006080000</v>
      </c>
      <c r="L72" s="428">
        <f>'2019 KESIS Energy Balance'!L72*'2019 KESIS Energy Balance (2)'!$B$1</f>
        <v>0</v>
      </c>
      <c r="M72" s="428">
        <f>'2019 KESIS Energy Balance'!M72*'2019 KESIS Energy Balance (2)'!$B$1</f>
        <v>0</v>
      </c>
      <c r="N72" s="428">
        <f>'2019 KESIS Energy Balance'!N72*'2019 KESIS Energy Balance (2)'!$B$1</f>
        <v>0</v>
      </c>
      <c r="O72" s="428">
        <f>'2019 KESIS Energy Balance'!O72*'2019 KESIS Energy Balance (2)'!$B$1</f>
        <v>0</v>
      </c>
      <c r="P72" s="428">
        <f>'2019 KESIS Energy Balance'!P72*'2019 KESIS Energy Balance (2)'!$B$1</f>
        <v>0</v>
      </c>
      <c r="Q72" s="428">
        <f>'2019 KESIS Energy Balance'!Q72*'2019 KESIS Energy Balance (2)'!$B$1</f>
        <v>0</v>
      </c>
      <c r="R72" s="428">
        <f>'2019 KESIS Energy Balance'!R72*'2019 KESIS Energy Balance (2)'!$B$1</f>
        <v>415664744960000</v>
      </c>
      <c r="S72" s="428">
        <f>'2019 KESIS Energy Balance'!S72*'2019 KESIS Energy Balance (2)'!$B$1</f>
        <v>0</v>
      </c>
      <c r="T72" s="428">
        <f>'2019 KESIS Energy Balance'!T72*'2019 KESIS Energy Balance (2)'!$B$1</f>
        <v>0</v>
      </c>
      <c r="U72" s="428">
        <f>'2019 KESIS Energy Balance'!U72*'2019 KESIS Energy Balance (2)'!$B$1</f>
        <v>0</v>
      </c>
      <c r="V72" s="428">
        <f>'2019 KESIS Energy Balance'!V72*'2019 KESIS Energy Balance (2)'!$B$1</f>
        <v>0</v>
      </c>
      <c r="W72" s="428">
        <f>'2019 KESIS Energy Balance'!W72*'2019 KESIS Energy Balance (2)'!$B$1</f>
        <v>0</v>
      </c>
      <c r="X72" s="428">
        <f>'2019 KESIS Energy Balance'!X72*'2019 KESIS Energy Balance (2)'!$B$1</f>
        <v>22263892480000</v>
      </c>
      <c r="Y72" s="428">
        <f>'2019 KESIS Energy Balance'!Y72*'2019 KESIS Energy Balance (2)'!$B$1</f>
        <v>834629120000</v>
      </c>
      <c r="Z72" s="428">
        <f>'2019 KESIS Energy Balance'!Z72*'2019 KESIS Energy Balance (2)'!$B$1</f>
        <v>124833280000</v>
      </c>
      <c r="AA72" s="428">
        <f>'2019 KESIS Energy Balance'!AA72*'2019 KESIS Energy Balance (2)'!$B$1</f>
        <v>0</v>
      </c>
      <c r="AB72" s="428">
        <f>'2019 KESIS Energy Balance'!AB72*'2019 KESIS Energy Balance (2)'!$B$1</f>
        <v>0</v>
      </c>
      <c r="AC72" s="428">
        <f>'2019 KESIS Energy Balance'!AC72*'2019 KESIS Energy Balance (2)'!$B$1</f>
        <v>0</v>
      </c>
      <c r="AD72" s="428">
        <f>'2019 KESIS Energy Balance'!AD72*'2019 KESIS Energy Balance (2)'!$B$1</f>
        <v>59178275840000</v>
      </c>
      <c r="AE72" s="428">
        <f>'2019 KESIS Energy Balance'!AE72*'2019 KESIS Energy Balance (2)'!$B$1</f>
        <v>1469786879999.9998</v>
      </c>
      <c r="AF72" s="428">
        <f>'2019 KESIS Energy Balance'!AF72*'2019 KESIS Energy Balance (2)'!$B$1</f>
        <v>34045440000</v>
      </c>
      <c r="AG72" s="428">
        <f>'2019 KESIS Energy Balance'!AG72*'2019 KESIS Energy Balance (2)'!$B$1</f>
        <v>674560000</v>
      </c>
      <c r="AH72" s="428">
        <f>'2019 KESIS Energy Balance'!AH72*'2019 KESIS Energy Balance (2)'!$B$1</f>
        <v>1017196800000.0001</v>
      </c>
      <c r="AI72" s="428">
        <f>'2019 KESIS Energy Balance'!AI72*'2019 KESIS Energy Balance (2)'!$B$1</f>
        <v>0</v>
      </c>
      <c r="AJ72" s="428">
        <f>'2019 KESIS Energy Balance'!AJ72*'2019 KESIS Energy Balance (2)'!$B$1</f>
        <v>0</v>
      </c>
      <c r="AK72" s="428">
        <f>'2019 KESIS Energy Balance'!AK72*'2019 KESIS Energy Balance (2)'!$B$1</f>
        <v>0</v>
      </c>
      <c r="AL72" s="428">
        <f>'2019 KESIS Energy Balance'!AL72*'2019 KESIS Energy Balance (2)'!$B$1</f>
        <v>0</v>
      </c>
      <c r="AM72" s="428">
        <f>'2019 KESIS Energy Balance'!AM72*'2019 KESIS Energy Balance (2)'!$B$1</f>
        <v>0</v>
      </c>
      <c r="AN72" s="428">
        <f>'2019 KESIS Energy Balance'!AN72*'2019 KESIS Energy Balance (2)'!$B$1</f>
        <v>0</v>
      </c>
      <c r="AO72" s="428">
        <f>'2019 KESIS Energy Balance'!AO72*'2019 KESIS Energy Balance (2)'!$B$1</f>
        <v>0</v>
      </c>
      <c r="AP72" s="428">
        <f>'2019 KESIS Energy Balance'!AP72*'2019 KESIS Energy Balance (2)'!$B$1</f>
        <v>0</v>
      </c>
      <c r="AQ72" s="428">
        <f>'2019 KESIS Energy Balance'!AQ72*'2019 KESIS Energy Balance (2)'!$B$1</f>
        <v>0</v>
      </c>
      <c r="AR72" s="428">
        <f>'2019 KESIS Energy Balance'!AR72*'2019 KESIS Energy Balance (2)'!$B$1</f>
        <v>0</v>
      </c>
      <c r="AS72" s="428">
        <f>'2019 KESIS Energy Balance'!AS72*'2019 KESIS Energy Balance (2)'!$B$1</f>
        <v>5027733760000</v>
      </c>
      <c r="AT72" s="428">
        <f>'2019 KESIS Energy Balance'!AT72*'2019 KESIS Energy Balance (2)'!$B$1</f>
        <v>155307520000</v>
      </c>
      <c r="AU72" s="428">
        <f>'2019 KESIS Energy Balance'!AU72*'2019 KESIS Energy Balance (2)'!$B$1</f>
        <v>77772800000</v>
      </c>
      <c r="AV72" s="428">
        <f>'2019 KESIS Energy Balance'!AV72*'2019 KESIS Energy Balance (2)'!$B$1</f>
        <v>0</v>
      </c>
      <c r="AW72" s="428">
        <f>'2019 KESIS Energy Balance'!AW72*'2019 KESIS Energy Balance (2)'!$B$1</f>
        <v>0</v>
      </c>
      <c r="AX72" s="428">
        <f>'2019 KESIS Energy Balance'!AX72*'2019 KESIS Energy Balance (2)'!$B$1</f>
        <v>0</v>
      </c>
      <c r="AY72" s="428">
        <f>'2019 KESIS Energy Balance'!AY72*'2019 KESIS Energy Balance (2)'!$B$1</f>
        <v>0</v>
      </c>
      <c r="AZ72" s="428">
        <f>'2019 KESIS Energy Balance'!AZ72*'2019 KESIS Energy Balance (2)'!$B$1</f>
        <v>0</v>
      </c>
      <c r="BA72" s="428">
        <f>'2019 KESIS Energy Balance'!BA72*'2019 KESIS Energy Balance (2)'!$B$1</f>
        <v>0</v>
      </c>
      <c r="BB72" s="428">
        <f>'2019 KESIS Energy Balance'!BB72*'2019 KESIS Energy Balance (2)'!$B$1</f>
        <v>1434471680000.0002</v>
      </c>
      <c r="BC72" s="428">
        <f>'2019 KESIS Energy Balance'!BC72*'2019 KESIS Energy Balance (2)'!$B$1</f>
        <v>0</v>
      </c>
      <c r="BD72" s="428">
        <f>'2019 KESIS Energy Balance'!BD72*'2019 KESIS Energy Balance (2)'!$B$1</f>
        <v>474453760000</v>
      </c>
      <c r="BE72" s="428">
        <f>'2019 KESIS Energy Balance'!BE72*'2019 KESIS Energy Balance (2)'!$B$1</f>
        <v>0</v>
      </c>
      <c r="BF72" s="428">
        <f>'2019 KESIS Energy Balance'!BF72*'2019 KESIS Energy Balance (2)'!$B$1</f>
        <v>0</v>
      </c>
      <c r="BG72" s="428">
        <f>'2019 KESIS Energy Balance'!BG72*'2019 KESIS Energy Balance (2)'!$B$1</f>
        <v>0</v>
      </c>
      <c r="BH72" s="428">
        <f>'2019 KESIS Energy Balance'!BH72*'2019 KESIS Energy Balance (2)'!$B$1</f>
        <v>242640581120000</v>
      </c>
      <c r="BI72" s="428">
        <f>'2019 KESIS Energy Balance'!BI72*'2019 KESIS Energy Balance (2)'!$B$1</f>
        <v>84762392320000</v>
      </c>
      <c r="BJ72" s="428">
        <f>'2019 KESIS Energy Balance'!BJ72*'2019 KESIS Energy Balance (2)'!$B$1</f>
        <v>846473798400000</v>
      </c>
      <c r="BK72" s="428">
        <f>'2019 KESIS Energy Balance'!BK72*'2019 KESIS Energy Balance (2)'!$B$1</f>
        <v>7169739520000</v>
      </c>
      <c r="BL72" s="104"/>
      <c r="BM72" s="104"/>
    </row>
    <row r="73" spans="2:65">
      <c r="B73" s="116" t="s">
        <v>371</v>
      </c>
      <c r="C73" s="117" t="s">
        <v>372</v>
      </c>
      <c r="D73" s="428">
        <f>'2019 KESIS Energy Balance'!D73*'2019 KESIS Energy Balance (2)'!$B$1</f>
        <v>0</v>
      </c>
      <c r="E73" s="428">
        <f>'2019 KESIS Energy Balance'!E73*'2019 KESIS Energy Balance (2)'!$B$1</f>
        <v>0</v>
      </c>
      <c r="F73" s="428">
        <f>'2019 KESIS Energy Balance'!F73*'2019 KESIS Energy Balance (2)'!$B$1</f>
        <v>0</v>
      </c>
      <c r="G73" s="428">
        <f>'2019 KESIS Energy Balance'!G73*'2019 KESIS Energy Balance (2)'!$B$1</f>
        <v>0</v>
      </c>
      <c r="H73" s="428">
        <f>'2019 KESIS Energy Balance'!H73*'2019 KESIS Energy Balance (2)'!$B$1</f>
        <v>0</v>
      </c>
      <c r="I73" s="428">
        <f>'2019 KESIS Energy Balance'!I73*'2019 KESIS Energy Balance (2)'!$B$1</f>
        <v>0</v>
      </c>
      <c r="J73" s="428">
        <f>'2019 KESIS Energy Balance'!J73*'2019 KESIS Energy Balance (2)'!$B$1</f>
        <v>0</v>
      </c>
      <c r="K73" s="428">
        <f>'2019 KESIS Energy Balance'!K73*'2019 KESIS Energy Balance (2)'!$B$1</f>
        <v>4603872000000</v>
      </c>
      <c r="L73" s="428">
        <f>'2019 KESIS Energy Balance'!L73*'2019 KESIS Energy Balance (2)'!$B$1</f>
        <v>0</v>
      </c>
      <c r="M73" s="428">
        <f>'2019 KESIS Energy Balance'!M73*'2019 KESIS Energy Balance (2)'!$B$1</f>
        <v>0</v>
      </c>
      <c r="N73" s="428">
        <f>'2019 KESIS Energy Balance'!N73*'2019 KESIS Energy Balance (2)'!$B$1</f>
        <v>0</v>
      </c>
      <c r="O73" s="428">
        <f>'2019 KESIS Energy Balance'!O73*'2019 KESIS Energy Balance (2)'!$B$1</f>
        <v>0</v>
      </c>
      <c r="P73" s="428">
        <f>'2019 KESIS Energy Balance'!P73*'2019 KESIS Energy Balance (2)'!$B$1</f>
        <v>0</v>
      </c>
      <c r="Q73" s="428">
        <f>'2019 KESIS Energy Balance'!Q73*'2019 KESIS Energy Balance (2)'!$B$1</f>
        <v>0</v>
      </c>
      <c r="R73" s="428">
        <f>'2019 KESIS Energy Balance'!R73*'2019 KESIS Energy Balance (2)'!$B$1</f>
        <v>143737982720000</v>
      </c>
      <c r="S73" s="428">
        <f>'2019 KESIS Energy Balance'!S73*'2019 KESIS Energy Balance (2)'!$B$1</f>
        <v>0</v>
      </c>
      <c r="T73" s="428">
        <f>'2019 KESIS Energy Balance'!T73*'2019 KESIS Energy Balance (2)'!$B$1</f>
        <v>0</v>
      </c>
      <c r="U73" s="428">
        <f>'2019 KESIS Energy Balance'!U73*'2019 KESIS Energy Balance (2)'!$B$1</f>
        <v>0</v>
      </c>
      <c r="V73" s="428">
        <f>'2019 KESIS Energy Balance'!V73*'2019 KESIS Energy Balance (2)'!$B$1</f>
        <v>0</v>
      </c>
      <c r="W73" s="428">
        <f>'2019 KESIS Energy Balance'!W73*'2019 KESIS Energy Balance (2)'!$B$1</f>
        <v>1573113600000.0002</v>
      </c>
      <c r="X73" s="428">
        <f>'2019 KESIS Energy Balance'!X73*'2019 KESIS Energy Balance (2)'!$B$1</f>
        <v>45836272640000</v>
      </c>
      <c r="Y73" s="428">
        <f>'2019 KESIS Energy Balance'!Y73*'2019 KESIS Energy Balance (2)'!$B$1</f>
        <v>4366307840000</v>
      </c>
      <c r="Z73" s="428">
        <f>'2019 KESIS Energy Balance'!Z73*'2019 KESIS Energy Balance (2)'!$B$1</f>
        <v>1824883200000</v>
      </c>
      <c r="AA73" s="428">
        <f>'2019 KESIS Energy Balance'!AA73*'2019 KESIS Energy Balance (2)'!$B$1</f>
        <v>30950400000</v>
      </c>
      <c r="AB73" s="428">
        <f>'2019 KESIS Energy Balance'!AB73*'2019 KESIS Energy Balance (2)'!$B$1</f>
        <v>0</v>
      </c>
      <c r="AC73" s="428">
        <f>'2019 KESIS Energy Balance'!AC73*'2019 KESIS Energy Balance (2)'!$B$1</f>
        <v>547861760000</v>
      </c>
      <c r="AD73" s="428">
        <f>'2019 KESIS Energy Balance'!AD73*'2019 KESIS Energy Balance (2)'!$B$1</f>
        <v>20174661120000</v>
      </c>
      <c r="AE73" s="428">
        <f>'2019 KESIS Energy Balance'!AE73*'2019 KESIS Energy Balance (2)'!$B$1</f>
        <v>40613035520000</v>
      </c>
      <c r="AF73" s="428">
        <f>'2019 KESIS Energy Balance'!AF73*'2019 KESIS Energy Balance (2)'!$B$1</f>
        <v>1398005760000</v>
      </c>
      <c r="AG73" s="428">
        <f>'2019 KESIS Energy Balance'!AG73*'2019 KESIS Energy Balance (2)'!$B$1</f>
        <v>672576000000</v>
      </c>
      <c r="AH73" s="428">
        <f>'2019 KESIS Energy Balance'!AH73*'2019 KESIS Energy Balance (2)'!$B$1</f>
        <v>3160075520000</v>
      </c>
      <c r="AI73" s="428">
        <f>'2019 KESIS Energy Balance'!AI73*'2019 KESIS Energy Balance (2)'!$B$1</f>
        <v>0</v>
      </c>
      <c r="AJ73" s="428">
        <f>'2019 KESIS Energy Balance'!AJ73*'2019 KESIS Energy Balance (2)'!$B$1</f>
        <v>0</v>
      </c>
      <c r="AK73" s="428">
        <f>'2019 KESIS Energy Balance'!AK73*'2019 KESIS Energy Balance (2)'!$B$1</f>
        <v>0</v>
      </c>
      <c r="AL73" s="428">
        <f>'2019 KESIS Energy Balance'!AL73*'2019 KESIS Energy Balance (2)'!$B$1</f>
        <v>0</v>
      </c>
      <c r="AM73" s="428">
        <f>'2019 KESIS Energy Balance'!AM73*'2019 KESIS Energy Balance (2)'!$B$1</f>
        <v>0</v>
      </c>
      <c r="AN73" s="428">
        <f>'2019 KESIS Energy Balance'!AN73*'2019 KESIS Energy Balance (2)'!$B$1</f>
        <v>0</v>
      </c>
      <c r="AO73" s="428">
        <f>'2019 KESIS Energy Balance'!AO73*'2019 KESIS Energy Balance (2)'!$B$1</f>
        <v>0</v>
      </c>
      <c r="AP73" s="428">
        <f>'2019 KESIS Energy Balance'!AP73*'2019 KESIS Energy Balance (2)'!$B$1</f>
        <v>1282616320000</v>
      </c>
      <c r="AQ73" s="428">
        <f>'2019 KESIS Energy Balance'!AQ73*'2019 KESIS Energy Balance (2)'!$B$1</f>
        <v>759752960000</v>
      </c>
      <c r="AR73" s="428">
        <f>'2019 KESIS Energy Balance'!AR73*'2019 KESIS Energy Balance (2)'!$B$1</f>
        <v>597342720000</v>
      </c>
      <c r="AS73" s="428">
        <f>'2019 KESIS Energy Balance'!AS73*'2019 KESIS Energy Balance (2)'!$B$1</f>
        <v>2087604480000</v>
      </c>
      <c r="AT73" s="428">
        <f>'2019 KESIS Energy Balance'!AT73*'2019 KESIS Energy Balance (2)'!$B$1</f>
        <v>0</v>
      </c>
      <c r="AU73" s="428">
        <f>'2019 KESIS Energy Balance'!AU73*'2019 KESIS Energy Balance (2)'!$B$1</f>
        <v>0</v>
      </c>
      <c r="AV73" s="428">
        <f>'2019 KESIS Energy Balance'!AV73*'2019 KESIS Energy Balance (2)'!$B$1</f>
        <v>0</v>
      </c>
      <c r="AW73" s="428">
        <f>'2019 KESIS Energy Balance'!AW73*'2019 KESIS Energy Balance (2)'!$B$1</f>
        <v>0</v>
      </c>
      <c r="AX73" s="428">
        <f>'2019 KESIS Energy Balance'!AX73*'2019 KESIS Energy Balance (2)'!$B$1</f>
        <v>0</v>
      </c>
      <c r="AY73" s="428">
        <f>'2019 KESIS Energy Balance'!AY73*'2019 KESIS Energy Balance (2)'!$B$1</f>
        <v>0</v>
      </c>
      <c r="AZ73" s="428">
        <f>'2019 KESIS Energy Balance'!AZ73*'2019 KESIS Energy Balance (2)'!$B$1</f>
        <v>0</v>
      </c>
      <c r="BA73" s="428">
        <f>'2019 KESIS Energy Balance'!BA73*'2019 KESIS Energy Balance (2)'!$B$1</f>
        <v>0</v>
      </c>
      <c r="BB73" s="428">
        <f>'2019 KESIS Energy Balance'!BB73*'2019 KESIS Energy Balance (2)'!$B$1</f>
        <v>152569600000</v>
      </c>
      <c r="BC73" s="428">
        <f>'2019 KESIS Energy Balance'!BC73*'2019 KESIS Energy Balance (2)'!$B$1</f>
        <v>0</v>
      </c>
      <c r="BD73" s="428">
        <f>'2019 KESIS Energy Balance'!BD73*'2019 KESIS Energy Balance (2)'!$B$1</f>
        <v>71265280000</v>
      </c>
      <c r="BE73" s="428">
        <f>'2019 KESIS Energy Balance'!BE73*'2019 KESIS Energy Balance (2)'!$B$1</f>
        <v>0</v>
      </c>
      <c r="BF73" s="428">
        <f>'2019 KESIS Energy Balance'!BF73*'2019 KESIS Energy Balance (2)'!$B$1</f>
        <v>0</v>
      </c>
      <c r="BG73" s="428">
        <f>'2019 KESIS Energy Balance'!BG73*'2019 KESIS Energy Balance (2)'!$B$1</f>
        <v>0</v>
      </c>
      <c r="BH73" s="428">
        <f>'2019 KESIS Energy Balance'!BH73*'2019 KESIS Energy Balance (2)'!$B$1</f>
        <v>491748764159999.94</v>
      </c>
      <c r="BI73" s="428">
        <f>'2019 KESIS Energy Balance'!BI73*'2019 KESIS Energy Balance (2)'!$B$1</f>
        <v>12938338560000</v>
      </c>
      <c r="BJ73" s="428">
        <f>'2019 KESIS Energy Balance'!BJ73*'2019 KESIS Energy Balance (2)'!$B$1</f>
        <v>778177852159999.88</v>
      </c>
      <c r="BK73" s="428">
        <f>'2019 KESIS Energy Balance'!BK73*'2019 KESIS Energy Balance (2)'!$B$1</f>
        <v>6524304640000</v>
      </c>
      <c r="BL73" s="104"/>
      <c r="BM73" s="104"/>
    </row>
    <row r="74" spans="2:65" s="272" customFormat="1">
      <c r="B74" s="268" t="s">
        <v>373</v>
      </c>
      <c r="C74" s="269" t="s">
        <v>374</v>
      </c>
      <c r="D74" s="428">
        <f>'2019 KESIS Energy Balance'!D74*'2019 KESIS Energy Balance (2)'!$B$1</f>
        <v>0</v>
      </c>
      <c r="E74" s="428">
        <f>'2019 KESIS Energy Balance'!E74*'2019 KESIS Energy Balance (2)'!$B$1</f>
        <v>0</v>
      </c>
      <c r="F74" s="428">
        <f>'2019 KESIS Energy Balance'!F74*'2019 KESIS Energy Balance (2)'!$B$1</f>
        <v>0</v>
      </c>
      <c r="G74" s="428">
        <f>'2019 KESIS Energy Balance'!G74*'2019 KESIS Energy Balance (2)'!$B$1</f>
        <v>0</v>
      </c>
      <c r="H74" s="428">
        <f>'2019 KESIS Energy Balance'!H74*'2019 KESIS Energy Balance (2)'!$B$1</f>
        <v>0</v>
      </c>
      <c r="I74" s="428">
        <f>'2019 KESIS Energy Balance'!I74*'2019 KESIS Energy Balance (2)'!$B$1</f>
        <v>0</v>
      </c>
      <c r="J74" s="428">
        <f>'2019 KESIS Energy Balance'!J74*'2019 KESIS Energy Balance (2)'!$B$1</f>
        <v>0</v>
      </c>
      <c r="K74" s="428">
        <f>'2019 KESIS Energy Balance'!K74*'2019 KESIS Energy Balance (2)'!$B$1</f>
        <v>584446720000</v>
      </c>
      <c r="L74" s="428">
        <f>'2019 KESIS Energy Balance'!L74*'2019 KESIS Energy Balance (2)'!$B$1</f>
        <v>0</v>
      </c>
      <c r="M74" s="428">
        <f>'2019 KESIS Energy Balance'!M74*'2019 KESIS Energy Balance (2)'!$B$1</f>
        <v>0</v>
      </c>
      <c r="N74" s="428">
        <f>'2019 KESIS Energy Balance'!N74*'2019 KESIS Energy Balance (2)'!$B$1</f>
        <v>0</v>
      </c>
      <c r="O74" s="428">
        <f>'2019 KESIS Energy Balance'!O74*'2019 KESIS Energy Balance (2)'!$B$1</f>
        <v>0</v>
      </c>
      <c r="P74" s="428">
        <f>'2019 KESIS Energy Balance'!P74*'2019 KESIS Energy Balance (2)'!$B$1</f>
        <v>0</v>
      </c>
      <c r="Q74" s="428">
        <f>'2019 KESIS Energy Balance'!Q74*'2019 KESIS Energy Balance (2)'!$B$1</f>
        <v>0</v>
      </c>
      <c r="R74" s="428">
        <f>'2019 KESIS Energy Balance'!R74*'2019 KESIS Energy Balance (2)'!$B$1</f>
        <v>3092143360000.0005</v>
      </c>
      <c r="S74" s="428">
        <f>'2019 KESIS Energy Balance'!S74*'2019 KESIS Energy Balance (2)'!$B$1</f>
        <v>0</v>
      </c>
      <c r="T74" s="428">
        <f>'2019 KESIS Energy Balance'!T74*'2019 KESIS Energy Balance (2)'!$B$1</f>
        <v>0</v>
      </c>
      <c r="U74" s="428">
        <f>'2019 KESIS Energy Balance'!U74*'2019 KESIS Energy Balance (2)'!$B$1</f>
        <v>0</v>
      </c>
      <c r="V74" s="428">
        <f>'2019 KESIS Energy Balance'!V74*'2019 KESIS Energy Balance (2)'!$B$1</f>
        <v>0</v>
      </c>
      <c r="W74" s="428">
        <f>'2019 KESIS Energy Balance'!W74*'2019 KESIS Energy Balance (2)'!$B$1</f>
        <v>0</v>
      </c>
      <c r="X74" s="428">
        <f>'2019 KESIS Energy Balance'!X74*'2019 KESIS Energy Balance (2)'!$B$1</f>
        <v>931527680000</v>
      </c>
      <c r="Y74" s="428">
        <f>'2019 KESIS Energy Balance'!Y74*'2019 KESIS Energy Balance (2)'!$B$1</f>
        <v>7023360000</v>
      </c>
      <c r="Z74" s="428">
        <f>'2019 KESIS Energy Balance'!Z74*'2019 KESIS Energy Balance (2)'!$B$1</f>
        <v>1503118080000</v>
      </c>
      <c r="AA74" s="428">
        <f>'2019 KESIS Energy Balance'!AA74*'2019 KESIS Energy Balance (2)'!$B$1</f>
        <v>92652800000</v>
      </c>
      <c r="AB74" s="428">
        <f>'2019 KESIS Energy Balance'!AB74*'2019 KESIS Energy Balance (2)'!$B$1</f>
        <v>0</v>
      </c>
      <c r="AC74" s="428">
        <f>'2019 KESIS Energy Balance'!AC74*'2019 KESIS Energy Balance (2)'!$B$1</f>
        <v>17425313280000</v>
      </c>
      <c r="AD74" s="428">
        <f>'2019 KESIS Energy Balance'!AD74*'2019 KESIS Energy Balance (2)'!$B$1</f>
        <v>5444294400000.001</v>
      </c>
      <c r="AE74" s="428">
        <f>'2019 KESIS Energy Balance'!AE74*'2019 KESIS Energy Balance (2)'!$B$1</f>
        <v>27575377920000</v>
      </c>
      <c r="AF74" s="428">
        <f>'2019 KESIS Energy Balance'!AF74*'2019 KESIS Energy Balance (2)'!$B$1</f>
        <v>112889600000.00002</v>
      </c>
      <c r="AG74" s="428">
        <f>'2019 KESIS Energy Balance'!AG74*'2019 KESIS Energy Balance (2)'!$B$1</f>
        <v>8174080000</v>
      </c>
      <c r="AH74" s="428">
        <f>'2019 KESIS Energy Balance'!AH74*'2019 KESIS Energy Balance (2)'!$B$1</f>
        <v>274744320000</v>
      </c>
      <c r="AI74" s="428">
        <f>'2019 KESIS Energy Balance'!AI74*'2019 KESIS Energy Balance (2)'!$B$1</f>
        <v>0</v>
      </c>
      <c r="AJ74" s="428">
        <f>'2019 KESIS Energy Balance'!AJ74*'2019 KESIS Energy Balance (2)'!$B$1</f>
        <v>0</v>
      </c>
      <c r="AK74" s="428">
        <f>'2019 KESIS Energy Balance'!AK74*'2019 KESIS Energy Balance (2)'!$B$1</f>
        <v>0</v>
      </c>
      <c r="AL74" s="428">
        <f>'2019 KESIS Energy Balance'!AL74*'2019 KESIS Energy Balance (2)'!$B$1</f>
        <v>0</v>
      </c>
      <c r="AM74" s="428">
        <f>'2019 KESIS Energy Balance'!AM74*'2019 KESIS Energy Balance (2)'!$B$1</f>
        <v>0</v>
      </c>
      <c r="AN74" s="428">
        <f>'2019 KESIS Energy Balance'!AN74*'2019 KESIS Energy Balance (2)'!$B$1</f>
        <v>0</v>
      </c>
      <c r="AO74" s="428">
        <f>'2019 KESIS Energy Balance'!AO74*'2019 KESIS Energy Balance (2)'!$B$1</f>
        <v>0</v>
      </c>
      <c r="AP74" s="428">
        <f>'2019 KESIS Energy Balance'!AP74*'2019 KESIS Energy Balance (2)'!$B$1</f>
        <v>2436352000000</v>
      </c>
      <c r="AQ74" s="428">
        <f>'2019 KESIS Energy Balance'!AQ74*'2019 KESIS Energy Balance (2)'!$B$1</f>
        <v>27175046400000</v>
      </c>
      <c r="AR74" s="428">
        <f>'2019 KESIS Energy Balance'!AR74*'2019 KESIS Energy Balance (2)'!$B$1</f>
        <v>616468480000</v>
      </c>
      <c r="AS74" s="428">
        <f>'2019 KESIS Energy Balance'!AS74*'2019 KESIS Energy Balance (2)'!$B$1</f>
        <v>1095604480000</v>
      </c>
      <c r="AT74" s="428">
        <f>'2019 KESIS Energy Balance'!AT74*'2019 KESIS Energy Balance (2)'!$B$1</f>
        <v>1198455040000</v>
      </c>
      <c r="AU74" s="428">
        <f>'2019 KESIS Energy Balance'!AU74*'2019 KESIS Energy Balance (2)'!$B$1</f>
        <v>0</v>
      </c>
      <c r="AV74" s="428">
        <f>'2019 KESIS Energy Balance'!AV74*'2019 KESIS Energy Balance (2)'!$B$1</f>
        <v>0</v>
      </c>
      <c r="AW74" s="428">
        <f>'2019 KESIS Energy Balance'!AW74*'2019 KESIS Energy Balance (2)'!$B$1</f>
        <v>0</v>
      </c>
      <c r="AX74" s="428">
        <f>'2019 KESIS Energy Balance'!AX74*'2019 KESIS Energy Balance (2)'!$B$1</f>
        <v>0</v>
      </c>
      <c r="AY74" s="428">
        <f>'2019 KESIS Energy Balance'!AY74*'2019 KESIS Energy Balance (2)'!$B$1</f>
        <v>0</v>
      </c>
      <c r="AZ74" s="428">
        <f>'2019 KESIS Energy Balance'!AZ74*'2019 KESIS Energy Balance (2)'!$B$1</f>
        <v>0</v>
      </c>
      <c r="BA74" s="428">
        <f>'2019 KESIS Energy Balance'!BA74*'2019 KESIS Energy Balance (2)'!$B$1</f>
        <v>0</v>
      </c>
      <c r="BB74" s="428">
        <f>'2019 KESIS Energy Balance'!BB74*'2019 KESIS Energy Balance (2)'!$B$1</f>
        <v>5987672320000</v>
      </c>
      <c r="BC74" s="428">
        <f>'2019 KESIS Energy Balance'!BC74*'2019 KESIS Energy Balance (2)'!$B$1</f>
        <v>0</v>
      </c>
      <c r="BD74" s="428">
        <f>'2019 KESIS Energy Balance'!BD74*'2019 KESIS Energy Balance (2)'!$B$1</f>
        <v>482429440000</v>
      </c>
      <c r="BE74" s="428">
        <f>'2019 KESIS Energy Balance'!BE74*'2019 KESIS Energy Balance (2)'!$B$1</f>
        <v>0</v>
      </c>
      <c r="BF74" s="428">
        <f>'2019 KESIS Energy Balance'!BF74*'2019 KESIS Energy Balance (2)'!$B$1</f>
        <v>0</v>
      </c>
      <c r="BG74" s="428">
        <f>'2019 KESIS Energy Balance'!BG74*'2019 KESIS Energy Balance (2)'!$B$1</f>
        <v>0</v>
      </c>
      <c r="BH74" s="428">
        <f>'2019 KESIS Energy Balance'!BH74*'2019 KESIS Energy Balance (2)'!$B$1</f>
        <v>88151024639999.984</v>
      </c>
      <c r="BI74" s="428">
        <f>'2019 KESIS Energy Balance'!BI74*'2019 KESIS Energy Balance (2)'!$B$1</f>
        <v>2756728320000</v>
      </c>
      <c r="BJ74" s="428">
        <f>'2019 KESIS Energy Balance'!BJ74*'2019 KESIS Energy Balance (2)'!$B$1</f>
        <v>186951486719999.97</v>
      </c>
      <c r="BK74" s="428">
        <f>'2019 KESIS Energy Balance'!BK74*'2019 KESIS Energy Balance (2)'!$B$1</f>
        <v>38992028160000</v>
      </c>
      <c r="BL74" s="271"/>
      <c r="BM74" s="271"/>
    </row>
    <row r="75" spans="2:65">
      <c r="B75" s="127" t="s">
        <v>375</v>
      </c>
      <c r="C75" s="128" t="s">
        <v>376</v>
      </c>
      <c r="D75" s="428">
        <f>'2019 KESIS Energy Balance'!D75*'2019 KESIS Energy Balance (2)'!$B$1</f>
        <v>0</v>
      </c>
      <c r="E75" s="428">
        <f>'2019 KESIS Energy Balance'!E75*'2019 KESIS Energy Balance (2)'!$B$1</f>
        <v>0</v>
      </c>
      <c r="F75" s="428">
        <f>'2019 KESIS Energy Balance'!F75*'2019 KESIS Energy Balance (2)'!$B$1</f>
        <v>0</v>
      </c>
      <c r="G75" s="428">
        <f>'2019 KESIS Energy Balance'!G75*'2019 KESIS Energy Balance (2)'!$B$1</f>
        <v>0</v>
      </c>
      <c r="H75" s="428">
        <f>'2019 KESIS Energy Balance'!H75*'2019 KESIS Energy Balance (2)'!$B$1</f>
        <v>0</v>
      </c>
      <c r="I75" s="428">
        <f>'2019 KESIS Energy Balance'!I75*'2019 KESIS Energy Balance (2)'!$B$1</f>
        <v>0</v>
      </c>
      <c r="J75" s="428">
        <f>'2019 KESIS Energy Balance'!J75*'2019 KESIS Energy Balance (2)'!$B$1</f>
        <v>611032320000</v>
      </c>
      <c r="K75" s="428">
        <f>'2019 KESIS Energy Balance'!K75*'2019 KESIS Energy Balance (2)'!$B$1</f>
        <v>0</v>
      </c>
      <c r="L75" s="428">
        <f>'2019 KESIS Energy Balance'!L75*'2019 KESIS Energy Balance (2)'!$B$1</f>
        <v>0</v>
      </c>
      <c r="M75" s="428">
        <f>'2019 KESIS Energy Balance'!M75*'2019 KESIS Energy Balance (2)'!$B$1</f>
        <v>22250202880000</v>
      </c>
      <c r="N75" s="428">
        <f>'2019 KESIS Energy Balance'!N75*'2019 KESIS Energy Balance (2)'!$B$1</f>
        <v>0</v>
      </c>
      <c r="O75" s="428">
        <f>'2019 KESIS Energy Balance'!O75*'2019 KESIS Energy Balance (2)'!$B$1</f>
        <v>0</v>
      </c>
      <c r="P75" s="428">
        <f>'2019 KESIS Energy Balance'!P75*'2019 KESIS Energy Balance (2)'!$B$1</f>
        <v>0</v>
      </c>
      <c r="Q75" s="428">
        <f>'2019 KESIS Energy Balance'!Q75*'2019 KESIS Energy Balance (2)'!$B$1</f>
        <v>13195703040000</v>
      </c>
      <c r="R75" s="428">
        <f>'2019 KESIS Energy Balance'!R75*'2019 KESIS Energy Balance (2)'!$B$1</f>
        <v>0</v>
      </c>
      <c r="S75" s="428">
        <f>'2019 KESIS Energy Balance'!S75*'2019 KESIS Energy Balance (2)'!$B$1</f>
        <v>0</v>
      </c>
      <c r="T75" s="428">
        <f>'2019 KESIS Energy Balance'!T75*'2019 KESIS Energy Balance (2)'!$B$1</f>
        <v>0</v>
      </c>
      <c r="U75" s="428">
        <f>'2019 KESIS Energy Balance'!U75*'2019 KESIS Energy Balance (2)'!$B$1</f>
        <v>0</v>
      </c>
      <c r="V75" s="428">
        <f>'2019 KESIS Energy Balance'!V75*'2019 KESIS Energy Balance (2)'!$B$1</f>
        <v>0</v>
      </c>
      <c r="W75" s="428">
        <f>'2019 KESIS Energy Balance'!W75*'2019 KESIS Energy Balance (2)'!$B$1</f>
        <v>0</v>
      </c>
      <c r="X75" s="428">
        <f>'2019 KESIS Energy Balance'!X75*'2019 KESIS Energy Balance (2)'!$B$1</f>
        <v>153769920000000</v>
      </c>
      <c r="Y75" s="428">
        <f>'2019 KESIS Energy Balance'!Y75*'2019 KESIS Energy Balance (2)'!$B$1</f>
        <v>30523363840000.004</v>
      </c>
      <c r="Z75" s="428">
        <f>'2019 KESIS Energy Balance'!Z75*'2019 KESIS Energy Balance (2)'!$B$1</f>
        <v>0</v>
      </c>
      <c r="AA75" s="428">
        <f>'2019 KESIS Energy Balance'!AA75*'2019 KESIS Energy Balance (2)'!$B$1</f>
        <v>0</v>
      </c>
      <c r="AB75" s="428">
        <f>'2019 KESIS Energy Balance'!AB75*'2019 KESIS Energy Balance (2)'!$B$1</f>
        <v>0</v>
      </c>
      <c r="AC75" s="428">
        <f>'2019 KESIS Energy Balance'!AC75*'2019 KESIS Energy Balance (2)'!$B$1</f>
        <v>0</v>
      </c>
      <c r="AD75" s="428">
        <f>'2019 KESIS Energy Balance'!AD75*'2019 KESIS Energy Balance (2)'!$B$1</f>
        <v>0</v>
      </c>
      <c r="AE75" s="428">
        <f>'2019 KESIS Energy Balance'!AE75*'2019 KESIS Energy Balance (2)'!$B$1</f>
        <v>0</v>
      </c>
      <c r="AF75" s="428">
        <f>'2019 KESIS Energy Balance'!AF75*'2019 KESIS Energy Balance (2)'!$B$1</f>
        <v>0</v>
      </c>
      <c r="AG75" s="428">
        <f>'2019 KESIS Energy Balance'!AG75*'2019 KESIS Energy Balance (2)'!$B$1</f>
        <v>0</v>
      </c>
      <c r="AH75" s="428">
        <f>'2019 KESIS Energy Balance'!AH75*'2019 KESIS Energy Balance (2)'!$B$1</f>
        <v>0</v>
      </c>
      <c r="AI75" s="428">
        <f>'2019 KESIS Energy Balance'!AI75*'2019 KESIS Energy Balance (2)'!$B$1</f>
        <v>1738159306240000</v>
      </c>
      <c r="AJ75" s="428">
        <f>'2019 KESIS Energy Balance'!AJ75*'2019 KESIS Energy Balance (2)'!$B$1</f>
        <v>8401089280000</v>
      </c>
      <c r="AK75" s="428">
        <f>'2019 KESIS Energy Balance'!AK75*'2019 KESIS Energy Balance (2)'!$B$1</f>
        <v>33734309120000</v>
      </c>
      <c r="AL75" s="428">
        <f>'2019 KESIS Energy Balance'!AL75*'2019 KESIS Energy Balance (2)'!$B$1</f>
        <v>66824849920000</v>
      </c>
      <c r="AM75" s="428">
        <f>'2019 KESIS Energy Balance'!AM75*'2019 KESIS Energy Balance (2)'!$B$1</f>
        <v>779672320000</v>
      </c>
      <c r="AN75" s="428">
        <f>'2019 KESIS Energy Balance'!AN75*'2019 KESIS Energy Balance (2)'!$B$1</f>
        <v>31606429440000</v>
      </c>
      <c r="AO75" s="428">
        <f>'2019 KESIS Energy Balance'!AO75*'2019 KESIS Energy Balance (2)'!$B$1</f>
        <v>43822949120000.008</v>
      </c>
      <c r="AP75" s="428">
        <f>'2019 KESIS Energy Balance'!AP75*'2019 KESIS Energy Balance (2)'!$B$1</f>
        <v>0</v>
      </c>
      <c r="AQ75" s="428">
        <f>'2019 KESIS Energy Balance'!AQ75*'2019 KESIS Energy Balance (2)'!$B$1</f>
        <v>0</v>
      </c>
      <c r="AR75" s="428">
        <f>'2019 KESIS Energy Balance'!AR75*'2019 KESIS Energy Balance (2)'!$B$1</f>
        <v>0</v>
      </c>
      <c r="AS75" s="428">
        <f>'2019 KESIS Energy Balance'!AS75*'2019 KESIS Energy Balance (2)'!$B$1</f>
        <v>0</v>
      </c>
      <c r="AT75" s="428">
        <f>'2019 KESIS Energy Balance'!AT75*'2019 KESIS Energy Balance (2)'!$B$1</f>
        <v>0</v>
      </c>
      <c r="AU75" s="428">
        <f>'2019 KESIS Energy Balance'!AU75*'2019 KESIS Energy Balance (2)'!$B$1</f>
        <v>0</v>
      </c>
      <c r="AV75" s="428">
        <f>'2019 KESIS Energy Balance'!AV75*'2019 KESIS Energy Balance (2)'!$B$1</f>
        <v>0</v>
      </c>
      <c r="AW75" s="428">
        <f>'2019 KESIS Energy Balance'!AW75*'2019 KESIS Energy Balance (2)'!$B$1</f>
        <v>0</v>
      </c>
      <c r="AX75" s="428">
        <f>'2019 KESIS Energy Balance'!AX75*'2019 KESIS Energy Balance (2)'!$B$1</f>
        <v>0</v>
      </c>
      <c r="AY75" s="428">
        <f>'2019 KESIS Energy Balance'!AY75*'2019 KESIS Energy Balance (2)'!$B$1</f>
        <v>0</v>
      </c>
      <c r="AZ75" s="428">
        <f>'2019 KESIS Energy Balance'!AZ75*'2019 KESIS Energy Balance (2)'!$B$1</f>
        <v>0</v>
      </c>
      <c r="BA75" s="428">
        <f>'2019 KESIS Energy Balance'!BA75*'2019 KESIS Energy Balance (2)'!$B$1</f>
        <v>0</v>
      </c>
      <c r="BB75" s="428">
        <f>'2019 KESIS Energy Balance'!BB75*'2019 KESIS Energy Balance (2)'!$B$1</f>
        <v>0</v>
      </c>
      <c r="BC75" s="428">
        <f>'2019 KESIS Energy Balance'!BC75*'2019 KESIS Energy Balance (2)'!$B$1</f>
        <v>0</v>
      </c>
      <c r="BD75" s="428">
        <f>'2019 KESIS Energy Balance'!BD75*'2019 KESIS Energy Balance (2)'!$B$1</f>
        <v>0</v>
      </c>
      <c r="BE75" s="428">
        <f>'2019 KESIS Energy Balance'!BE75*'2019 KESIS Energy Balance (2)'!$B$1</f>
        <v>0</v>
      </c>
      <c r="BF75" s="428">
        <f>'2019 KESIS Energy Balance'!BF75*'2019 KESIS Energy Balance (2)'!$B$1</f>
        <v>0</v>
      </c>
      <c r="BG75" s="428">
        <f>'2019 KESIS Energy Balance'!BG75*'2019 KESIS Energy Balance (2)'!$B$1</f>
        <v>0</v>
      </c>
      <c r="BH75" s="428">
        <f>'2019 KESIS Energy Balance'!BH75*'2019 KESIS Energy Balance (2)'!$B$1</f>
        <v>0</v>
      </c>
      <c r="BI75" s="428">
        <f>'2019 KESIS Energy Balance'!BI75*'2019 KESIS Energy Balance (2)'!$B$1</f>
        <v>0</v>
      </c>
      <c r="BJ75" s="428">
        <f>'2019 KESIS Energy Balance'!BJ75*'2019 KESIS Energy Balance (2)'!$B$1</f>
        <v>2143678827520000</v>
      </c>
      <c r="BK75" s="428">
        <f>'2019 KESIS Energy Balance'!BK75*'2019 KESIS Energy Balance (2)'!$B$1</f>
        <v>0</v>
      </c>
      <c r="BL75" s="104"/>
      <c r="BM75" s="104"/>
    </row>
    <row r="76" spans="2:65" collapsed="1">
      <c r="B76" s="116" t="s">
        <v>377</v>
      </c>
      <c r="C76" s="130" t="s">
        <v>378</v>
      </c>
      <c r="D76" s="428">
        <f>'2019 KESIS Energy Balance'!D76*'2019 KESIS Energy Balance (2)'!$B$1</f>
        <v>0</v>
      </c>
      <c r="E76" s="428">
        <f>'2019 KESIS Energy Balance'!E76*'2019 KESIS Energy Balance (2)'!$B$1</f>
        <v>0</v>
      </c>
      <c r="F76" s="428">
        <f>'2019 KESIS Energy Balance'!F76*'2019 KESIS Energy Balance (2)'!$B$1</f>
        <v>0</v>
      </c>
      <c r="G76" s="428">
        <f>'2019 KESIS Energy Balance'!G76*'2019 KESIS Energy Balance (2)'!$B$1</f>
        <v>0</v>
      </c>
      <c r="H76" s="428">
        <f>'2019 KESIS Energy Balance'!H76*'2019 KESIS Energy Balance (2)'!$B$1</f>
        <v>0</v>
      </c>
      <c r="I76" s="428">
        <f>'2019 KESIS Energy Balance'!I76*'2019 KESIS Energy Balance (2)'!$B$1</f>
        <v>0</v>
      </c>
      <c r="J76" s="428">
        <f>'2019 KESIS Energy Balance'!J76*'2019 KESIS Energy Balance (2)'!$B$1</f>
        <v>611032320000</v>
      </c>
      <c r="K76" s="428">
        <f>'2019 KESIS Energy Balance'!K76*'2019 KESIS Energy Balance (2)'!$B$1</f>
        <v>0</v>
      </c>
      <c r="L76" s="428">
        <f>'2019 KESIS Energy Balance'!L76*'2019 KESIS Energy Balance (2)'!$B$1</f>
        <v>0</v>
      </c>
      <c r="M76" s="428">
        <f>'2019 KESIS Energy Balance'!M76*'2019 KESIS Energy Balance (2)'!$B$1</f>
        <v>22250202880000</v>
      </c>
      <c r="N76" s="428">
        <f>'2019 KESIS Energy Balance'!N76*'2019 KESIS Energy Balance (2)'!$B$1</f>
        <v>0</v>
      </c>
      <c r="O76" s="428">
        <f>'2019 KESIS Energy Balance'!O76*'2019 KESIS Energy Balance (2)'!$B$1</f>
        <v>0</v>
      </c>
      <c r="P76" s="428">
        <f>'2019 KESIS Energy Balance'!P76*'2019 KESIS Energy Balance (2)'!$B$1</f>
        <v>0</v>
      </c>
      <c r="Q76" s="428">
        <f>'2019 KESIS Energy Balance'!Q76*'2019 KESIS Energy Balance (2)'!$B$1</f>
        <v>13195703040000</v>
      </c>
      <c r="R76" s="428">
        <f>'2019 KESIS Energy Balance'!R76*'2019 KESIS Energy Balance (2)'!$B$1</f>
        <v>0</v>
      </c>
      <c r="S76" s="428">
        <f>'2019 KESIS Energy Balance'!S76*'2019 KESIS Energy Balance (2)'!$B$1</f>
        <v>0</v>
      </c>
      <c r="T76" s="428">
        <f>'2019 KESIS Energy Balance'!T76*'2019 KESIS Energy Balance (2)'!$B$1</f>
        <v>0</v>
      </c>
      <c r="U76" s="428">
        <f>'2019 KESIS Energy Balance'!U76*'2019 KESIS Energy Balance (2)'!$B$1</f>
        <v>0</v>
      </c>
      <c r="V76" s="428">
        <f>'2019 KESIS Energy Balance'!V76*'2019 KESIS Energy Balance (2)'!$B$1</f>
        <v>0</v>
      </c>
      <c r="W76" s="428">
        <f>'2019 KESIS Energy Balance'!W76*'2019 KESIS Energy Balance (2)'!$B$1</f>
        <v>0</v>
      </c>
      <c r="X76" s="428">
        <f>'2019 KESIS Energy Balance'!X76*'2019 KESIS Energy Balance (2)'!$B$1</f>
        <v>153769920000000</v>
      </c>
      <c r="Y76" s="428">
        <f>'2019 KESIS Energy Balance'!Y76*'2019 KESIS Energy Balance (2)'!$B$1</f>
        <v>30523363840000.004</v>
      </c>
      <c r="Z76" s="428">
        <f>'2019 KESIS Energy Balance'!Z76*'2019 KESIS Energy Balance (2)'!$B$1</f>
        <v>0</v>
      </c>
      <c r="AA76" s="428">
        <f>'2019 KESIS Energy Balance'!AA76*'2019 KESIS Energy Balance (2)'!$B$1</f>
        <v>0</v>
      </c>
      <c r="AB76" s="428">
        <f>'2019 KESIS Energy Balance'!AB76*'2019 KESIS Energy Balance (2)'!$B$1</f>
        <v>0</v>
      </c>
      <c r="AC76" s="428">
        <f>'2019 KESIS Energy Balance'!AC76*'2019 KESIS Energy Balance (2)'!$B$1</f>
        <v>0</v>
      </c>
      <c r="AD76" s="428">
        <f>'2019 KESIS Energy Balance'!AD76*'2019 KESIS Energy Balance (2)'!$B$1</f>
        <v>0</v>
      </c>
      <c r="AE76" s="428">
        <f>'2019 KESIS Energy Balance'!AE76*'2019 KESIS Energy Balance (2)'!$B$1</f>
        <v>0</v>
      </c>
      <c r="AF76" s="428">
        <f>'2019 KESIS Energy Balance'!AF76*'2019 KESIS Energy Balance (2)'!$B$1</f>
        <v>0</v>
      </c>
      <c r="AG76" s="428">
        <f>'2019 KESIS Energy Balance'!AG76*'2019 KESIS Energy Balance (2)'!$B$1</f>
        <v>0</v>
      </c>
      <c r="AH76" s="428">
        <f>'2019 KESIS Energy Balance'!AH76*'2019 KESIS Energy Balance (2)'!$B$1</f>
        <v>0</v>
      </c>
      <c r="AI76" s="428">
        <f>'2019 KESIS Energy Balance'!AI76*'2019 KESIS Energy Balance (2)'!$B$1</f>
        <v>1738159306240000</v>
      </c>
      <c r="AJ76" s="428">
        <f>'2019 KESIS Energy Balance'!AJ76*'2019 KESIS Energy Balance (2)'!$B$1</f>
        <v>7192396800000</v>
      </c>
      <c r="AK76" s="428">
        <f>'2019 KESIS Energy Balance'!AK76*'2019 KESIS Energy Balance (2)'!$B$1</f>
        <v>33734309120000</v>
      </c>
      <c r="AL76" s="428">
        <f>'2019 KESIS Energy Balance'!AL76*'2019 KESIS Energy Balance (2)'!$B$1</f>
        <v>66824849920000</v>
      </c>
      <c r="AM76" s="428">
        <f>'2019 KESIS Energy Balance'!AM76*'2019 KESIS Energy Balance (2)'!$B$1</f>
        <v>779672320000</v>
      </c>
      <c r="AN76" s="428">
        <f>'2019 KESIS Energy Balance'!AN76*'2019 KESIS Energy Balance (2)'!$B$1</f>
        <v>31606429440000</v>
      </c>
      <c r="AO76" s="428">
        <f>'2019 KESIS Energy Balance'!AO76*'2019 KESIS Energy Balance (2)'!$B$1</f>
        <v>40346901760000</v>
      </c>
      <c r="AP76" s="428">
        <f>'2019 KESIS Energy Balance'!AP76*'2019 KESIS Energy Balance (2)'!$B$1</f>
        <v>0</v>
      </c>
      <c r="AQ76" s="428">
        <f>'2019 KESIS Energy Balance'!AQ76*'2019 KESIS Energy Balance (2)'!$B$1</f>
        <v>0</v>
      </c>
      <c r="AR76" s="428">
        <f>'2019 KESIS Energy Balance'!AR76*'2019 KESIS Energy Balance (2)'!$B$1</f>
        <v>0</v>
      </c>
      <c r="AS76" s="428">
        <f>'2019 KESIS Energy Balance'!AS76*'2019 KESIS Energy Balance (2)'!$B$1</f>
        <v>0</v>
      </c>
      <c r="AT76" s="428">
        <f>'2019 KESIS Energy Balance'!AT76*'2019 KESIS Energy Balance (2)'!$B$1</f>
        <v>0</v>
      </c>
      <c r="AU76" s="428">
        <f>'2019 KESIS Energy Balance'!AU76*'2019 KESIS Energy Balance (2)'!$B$1</f>
        <v>0</v>
      </c>
      <c r="AV76" s="428">
        <f>'2019 KESIS Energy Balance'!AV76*'2019 KESIS Energy Balance (2)'!$B$1</f>
        <v>0</v>
      </c>
      <c r="AW76" s="428">
        <f>'2019 KESIS Energy Balance'!AW76*'2019 KESIS Energy Balance (2)'!$B$1</f>
        <v>0</v>
      </c>
      <c r="AX76" s="428">
        <f>'2019 KESIS Energy Balance'!AX76*'2019 KESIS Energy Balance (2)'!$B$1</f>
        <v>0</v>
      </c>
      <c r="AY76" s="428">
        <f>'2019 KESIS Energy Balance'!AY76*'2019 KESIS Energy Balance (2)'!$B$1</f>
        <v>0</v>
      </c>
      <c r="AZ76" s="428">
        <f>'2019 KESIS Energy Balance'!AZ76*'2019 KESIS Energy Balance (2)'!$B$1</f>
        <v>0</v>
      </c>
      <c r="BA76" s="428">
        <f>'2019 KESIS Energy Balance'!BA76*'2019 KESIS Energy Balance (2)'!$B$1</f>
        <v>0</v>
      </c>
      <c r="BB76" s="428">
        <f>'2019 KESIS Energy Balance'!BB76*'2019 KESIS Energy Balance (2)'!$B$1</f>
        <v>0</v>
      </c>
      <c r="BC76" s="428">
        <f>'2019 KESIS Energy Balance'!BC76*'2019 KESIS Energy Balance (2)'!$B$1</f>
        <v>0</v>
      </c>
      <c r="BD76" s="428">
        <f>'2019 KESIS Energy Balance'!BD76*'2019 KESIS Energy Balance (2)'!$B$1</f>
        <v>0</v>
      </c>
      <c r="BE76" s="428">
        <f>'2019 KESIS Energy Balance'!BE76*'2019 KESIS Energy Balance (2)'!$B$1</f>
        <v>0</v>
      </c>
      <c r="BF76" s="428">
        <f>'2019 KESIS Energy Balance'!BF76*'2019 KESIS Energy Balance (2)'!$B$1</f>
        <v>0</v>
      </c>
      <c r="BG76" s="428">
        <f>'2019 KESIS Energy Balance'!BG76*'2019 KESIS Energy Balance (2)'!$B$1</f>
        <v>0</v>
      </c>
      <c r="BH76" s="428">
        <f>'2019 KESIS Energy Balance'!BH76*'2019 KESIS Energy Balance (2)'!$B$1</f>
        <v>0</v>
      </c>
      <c r="BI76" s="428">
        <f>'2019 KESIS Energy Balance'!BI76*'2019 KESIS Energy Balance (2)'!$B$1</f>
        <v>0</v>
      </c>
      <c r="BJ76" s="428">
        <f>'2019 KESIS Energy Balance'!BJ76*'2019 KESIS Energy Balance (2)'!$B$1</f>
        <v>2138994087680000</v>
      </c>
      <c r="BK76" s="428">
        <f>'2019 KESIS Energy Balance'!BK76*'2019 KESIS Energy Balance (2)'!$B$1</f>
        <v>0</v>
      </c>
      <c r="BL76" s="104"/>
      <c r="BM76" s="104"/>
    </row>
    <row r="77" spans="2:65">
      <c r="B77" s="116" t="s">
        <v>379</v>
      </c>
      <c r="C77" s="130" t="s">
        <v>380</v>
      </c>
      <c r="D77" s="428">
        <f>'2019 KESIS Energy Balance'!D77*'2019 KESIS Energy Balance (2)'!$B$1</f>
        <v>0</v>
      </c>
      <c r="E77" s="428">
        <f>'2019 KESIS Energy Balance'!E77*'2019 KESIS Energy Balance (2)'!$B$1</f>
        <v>0</v>
      </c>
      <c r="F77" s="428">
        <f>'2019 KESIS Energy Balance'!F77*'2019 KESIS Energy Balance (2)'!$B$1</f>
        <v>0</v>
      </c>
      <c r="G77" s="428">
        <f>'2019 KESIS Energy Balance'!G77*'2019 KESIS Energy Balance (2)'!$B$1</f>
        <v>0</v>
      </c>
      <c r="H77" s="428">
        <f>'2019 KESIS Energy Balance'!H77*'2019 KESIS Energy Balance (2)'!$B$1</f>
        <v>0</v>
      </c>
      <c r="I77" s="428">
        <f>'2019 KESIS Energy Balance'!I77*'2019 KESIS Energy Balance (2)'!$B$1</f>
        <v>0</v>
      </c>
      <c r="J77" s="428">
        <f>'2019 KESIS Energy Balance'!J77*'2019 KESIS Energy Balance (2)'!$B$1</f>
        <v>0</v>
      </c>
      <c r="K77" s="428">
        <f>'2019 KESIS Energy Balance'!K77*'2019 KESIS Energy Balance (2)'!$B$1</f>
        <v>0</v>
      </c>
      <c r="L77" s="428">
        <f>'2019 KESIS Energy Balance'!L77*'2019 KESIS Energy Balance (2)'!$B$1</f>
        <v>0</v>
      </c>
      <c r="M77" s="428">
        <f>'2019 KESIS Energy Balance'!M77*'2019 KESIS Energy Balance (2)'!$B$1</f>
        <v>0</v>
      </c>
      <c r="N77" s="428">
        <f>'2019 KESIS Energy Balance'!N77*'2019 KESIS Energy Balance (2)'!$B$1</f>
        <v>0</v>
      </c>
      <c r="O77" s="428">
        <f>'2019 KESIS Energy Balance'!O77*'2019 KESIS Energy Balance (2)'!$B$1</f>
        <v>0</v>
      </c>
      <c r="P77" s="428">
        <f>'2019 KESIS Energy Balance'!P77*'2019 KESIS Energy Balance (2)'!$B$1</f>
        <v>0</v>
      </c>
      <c r="Q77" s="428">
        <f>'2019 KESIS Energy Balance'!Q77*'2019 KESIS Energy Balance (2)'!$B$1</f>
        <v>0</v>
      </c>
      <c r="R77" s="428">
        <f>'2019 KESIS Energy Balance'!R77*'2019 KESIS Energy Balance (2)'!$B$1</f>
        <v>0</v>
      </c>
      <c r="S77" s="428">
        <f>'2019 KESIS Energy Balance'!S77*'2019 KESIS Energy Balance (2)'!$B$1</f>
        <v>0</v>
      </c>
      <c r="T77" s="428">
        <f>'2019 KESIS Energy Balance'!T77*'2019 KESIS Energy Balance (2)'!$B$1</f>
        <v>0</v>
      </c>
      <c r="U77" s="428">
        <f>'2019 KESIS Energy Balance'!U77*'2019 KESIS Energy Balance (2)'!$B$1</f>
        <v>0</v>
      </c>
      <c r="V77" s="428">
        <f>'2019 KESIS Energy Balance'!V77*'2019 KESIS Energy Balance (2)'!$B$1</f>
        <v>0</v>
      </c>
      <c r="W77" s="428">
        <f>'2019 KESIS Energy Balance'!W77*'2019 KESIS Energy Balance (2)'!$B$1</f>
        <v>0</v>
      </c>
      <c r="X77" s="428">
        <f>'2019 KESIS Energy Balance'!X77*'2019 KESIS Energy Balance (2)'!$B$1</f>
        <v>0</v>
      </c>
      <c r="Y77" s="428">
        <f>'2019 KESIS Energy Balance'!Y77*'2019 KESIS Energy Balance (2)'!$B$1</f>
        <v>0</v>
      </c>
      <c r="Z77" s="428">
        <f>'2019 KESIS Energy Balance'!Z77*'2019 KESIS Energy Balance (2)'!$B$1</f>
        <v>0</v>
      </c>
      <c r="AA77" s="428">
        <f>'2019 KESIS Energy Balance'!AA77*'2019 KESIS Energy Balance (2)'!$B$1</f>
        <v>0</v>
      </c>
      <c r="AB77" s="428">
        <f>'2019 KESIS Energy Balance'!AB77*'2019 KESIS Energy Balance (2)'!$B$1</f>
        <v>0</v>
      </c>
      <c r="AC77" s="428">
        <f>'2019 KESIS Energy Balance'!AC77*'2019 KESIS Energy Balance (2)'!$B$1</f>
        <v>0</v>
      </c>
      <c r="AD77" s="428">
        <f>'2019 KESIS Energy Balance'!AD77*'2019 KESIS Energy Balance (2)'!$B$1</f>
        <v>0</v>
      </c>
      <c r="AE77" s="428">
        <f>'2019 KESIS Energy Balance'!AE77*'2019 KESIS Energy Balance (2)'!$B$1</f>
        <v>0</v>
      </c>
      <c r="AF77" s="428">
        <f>'2019 KESIS Energy Balance'!AF77*'2019 KESIS Energy Balance (2)'!$B$1</f>
        <v>0</v>
      </c>
      <c r="AG77" s="428">
        <f>'2019 KESIS Energy Balance'!AG77*'2019 KESIS Energy Balance (2)'!$B$1</f>
        <v>0</v>
      </c>
      <c r="AH77" s="428">
        <f>'2019 KESIS Energy Balance'!AH77*'2019 KESIS Energy Balance (2)'!$B$1</f>
        <v>0</v>
      </c>
      <c r="AI77" s="428">
        <f>'2019 KESIS Energy Balance'!AI77*'2019 KESIS Energy Balance (2)'!$B$1</f>
        <v>0</v>
      </c>
      <c r="AJ77" s="428">
        <f>'2019 KESIS Energy Balance'!AJ77*'2019 KESIS Energy Balance (2)'!$B$1</f>
        <v>39680000</v>
      </c>
      <c r="AK77" s="428">
        <f>'2019 KESIS Energy Balance'!AK77*'2019 KESIS Energy Balance (2)'!$B$1</f>
        <v>0</v>
      </c>
      <c r="AL77" s="428">
        <f>'2019 KESIS Energy Balance'!AL77*'2019 KESIS Energy Balance (2)'!$B$1</f>
        <v>0</v>
      </c>
      <c r="AM77" s="428">
        <f>'2019 KESIS Energy Balance'!AM77*'2019 KESIS Energy Balance (2)'!$B$1</f>
        <v>0</v>
      </c>
      <c r="AN77" s="428">
        <f>'2019 KESIS Energy Balance'!AN77*'2019 KESIS Energy Balance (2)'!$B$1</f>
        <v>0</v>
      </c>
      <c r="AO77" s="428">
        <f>'2019 KESIS Energy Balance'!AO77*'2019 KESIS Energy Balance (2)'!$B$1</f>
        <v>0</v>
      </c>
      <c r="AP77" s="428">
        <f>'2019 KESIS Energy Balance'!AP77*'2019 KESIS Energy Balance (2)'!$B$1</f>
        <v>0</v>
      </c>
      <c r="AQ77" s="428">
        <f>'2019 KESIS Energy Balance'!AQ77*'2019 KESIS Energy Balance (2)'!$B$1</f>
        <v>0</v>
      </c>
      <c r="AR77" s="428">
        <f>'2019 KESIS Energy Balance'!AR77*'2019 KESIS Energy Balance (2)'!$B$1</f>
        <v>0</v>
      </c>
      <c r="AS77" s="428">
        <f>'2019 KESIS Energy Balance'!AS77*'2019 KESIS Energy Balance (2)'!$B$1</f>
        <v>0</v>
      </c>
      <c r="AT77" s="428">
        <f>'2019 KESIS Energy Balance'!AT77*'2019 KESIS Energy Balance (2)'!$B$1</f>
        <v>0</v>
      </c>
      <c r="AU77" s="428">
        <f>'2019 KESIS Energy Balance'!AU77*'2019 KESIS Energy Balance (2)'!$B$1</f>
        <v>0</v>
      </c>
      <c r="AV77" s="428">
        <f>'2019 KESIS Energy Balance'!AV77*'2019 KESIS Energy Balance (2)'!$B$1</f>
        <v>0</v>
      </c>
      <c r="AW77" s="428">
        <f>'2019 KESIS Energy Balance'!AW77*'2019 KESIS Energy Balance (2)'!$B$1</f>
        <v>0</v>
      </c>
      <c r="AX77" s="428">
        <f>'2019 KESIS Energy Balance'!AX77*'2019 KESIS Energy Balance (2)'!$B$1</f>
        <v>0</v>
      </c>
      <c r="AY77" s="428">
        <f>'2019 KESIS Energy Balance'!AY77*'2019 KESIS Energy Balance (2)'!$B$1</f>
        <v>0</v>
      </c>
      <c r="AZ77" s="428">
        <f>'2019 KESIS Energy Balance'!AZ77*'2019 KESIS Energy Balance (2)'!$B$1</f>
        <v>0</v>
      </c>
      <c r="BA77" s="428">
        <f>'2019 KESIS Energy Balance'!BA77*'2019 KESIS Energy Balance (2)'!$B$1</f>
        <v>0</v>
      </c>
      <c r="BB77" s="428">
        <f>'2019 KESIS Energy Balance'!BB77*'2019 KESIS Energy Balance (2)'!$B$1</f>
        <v>0</v>
      </c>
      <c r="BC77" s="428">
        <f>'2019 KESIS Energy Balance'!BC77*'2019 KESIS Energy Balance (2)'!$B$1</f>
        <v>0</v>
      </c>
      <c r="BD77" s="428">
        <f>'2019 KESIS Energy Balance'!BD77*'2019 KESIS Energy Balance (2)'!$B$1</f>
        <v>0</v>
      </c>
      <c r="BE77" s="428">
        <f>'2019 KESIS Energy Balance'!BE77*'2019 KESIS Energy Balance (2)'!$B$1</f>
        <v>0</v>
      </c>
      <c r="BF77" s="428">
        <f>'2019 KESIS Energy Balance'!BF77*'2019 KESIS Energy Balance (2)'!$B$1</f>
        <v>0</v>
      </c>
      <c r="BG77" s="428">
        <f>'2019 KESIS Energy Balance'!BG77*'2019 KESIS Energy Balance (2)'!$B$1</f>
        <v>0</v>
      </c>
      <c r="BH77" s="428">
        <f>'2019 KESIS Energy Balance'!BH77*'2019 KESIS Energy Balance (2)'!$B$1</f>
        <v>0</v>
      </c>
      <c r="BI77" s="428">
        <f>'2019 KESIS Energy Balance'!BI77*'2019 KESIS Energy Balance (2)'!$B$1</f>
        <v>0</v>
      </c>
      <c r="BJ77" s="428">
        <f>'2019 KESIS Energy Balance'!BJ77*'2019 KESIS Energy Balance (2)'!$B$1</f>
        <v>39680000</v>
      </c>
      <c r="BK77" s="428">
        <f>'2019 KESIS Energy Balance'!BK77*'2019 KESIS Energy Balance (2)'!$B$1</f>
        <v>0</v>
      </c>
      <c r="BL77" s="104"/>
      <c r="BM77" s="104"/>
    </row>
    <row r="78" spans="2:65">
      <c r="B78" s="116" t="s">
        <v>381</v>
      </c>
      <c r="C78" s="130" t="s">
        <v>382</v>
      </c>
      <c r="D78" s="428">
        <f>'2019 KESIS Energy Balance'!D78*'2019 KESIS Energy Balance (2)'!$B$1</f>
        <v>0</v>
      </c>
      <c r="E78" s="428">
        <f>'2019 KESIS Energy Balance'!E78*'2019 KESIS Energy Balance (2)'!$B$1</f>
        <v>0</v>
      </c>
      <c r="F78" s="428">
        <f>'2019 KESIS Energy Balance'!F78*'2019 KESIS Energy Balance (2)'!$B$1</f>
        <v>0</v>
      </c>
      <c r="G78" s="428">
        <f>'2019 KESIS Energy Balance'!G78*'2019 KESIS Energy Balance (2)'!$B$1</f>
        <v>0</v>
      </c>
      <c r="H78" s="428">
        <f>'2019 KESIS Energy Balance'!H78*'2019 KESIS Energy Balance (2)'!$B$1</f>
        <v>0</v>
      </c>
      <c r="I78" s="428">
        <f>'2019 KESIS Energy Balance'!I78*'2019 KESIS Energy Balance (2)'!$B$1</f>
        <v>0</v>
      </c>
      <c r="J78" s="428">
        <f>'2019 KESIS Energy Balance'!J78*'2019 KESIS Energy Balance (2)'!$B$1</f>
        <v>0</v>
      </c>
      <c r="K78" s="428">
        <f>'2019 KESIS Energy Balance'!K78*'2019 KESIS Energy Balance (2)'!$B$1</f>
        <v>0</v>
      </c>
      <c r="L78" s="428">
        <f>'2019 KESIS Energy Balance'!L78*'2019 KESIS Energy Balance (2)'!$B$1</f>
        <v>0</v>
      </c>
      <c r="M78" s="428">
        <f>'2019 KESIS Energy Balance'!M78*'2019 KESIS Energy Balance (2)'!$B$1</f>
        <v>0</v>
      </c>
      <c r="N78" s="428">
        <f>'2019 KESIS Energy Balance'!N78*'2019 KESIS Energy Balance (2)'!$B$1</f>
        <v>0</v>
      </c>
      <c r="O78" s="428">
        <f>'2019 KESIS Energy Balance'!O78*'2019 KESIS Energy Balance (2)'!$B$1</f>
        <v>0</v>
      </c>
      <c r="P78" s="428">
        <f>'2019 KESIS Energy Balance'!P78*'2019 KESIS Energy Balance (2)'!$B$1</f>
        <v>0</v>
      </c>
      <c r="Q78" s="428">
        <f>'2019 KESIS Energy Balance'!Q78*'2019 KESIS Energy Balance (2)'!$B$1</f>
        <v>0</v>
      </c>
      <c r="R78" s="428">
        <f>'2019 KESIS Energy Balance'!R78*'2019 KESIS Energy Balance (2)'!$B$1</f>
        <v>0</v>
      </c>
      <c r="S78" s="428">
        <f>'2019 KESIS Energy Balance'!S78*'2019 KESIS Energy Balance (2)'!$B$1</f>
        <v>0</v>
      </c>
      <c r="T78" s="428">
        <f>'2019 KESIS Energy Balance'!T78*'2019 KESIS Energy Balance (2)'!$B$1</f>
        <v>0</v>
      </c>
      <c r="U78" s="428">
        <f>'2019 KESIS Energy Balance'!U78*'2019 KESIS Energy Balance (2)'!$B$1</f>
        <v>0</v>
      </c>
      <c r="V78" s="428">
        <f>'2019 KESIS Energy Balance'!V78*'2019 KESIS Energy Balance (2)'!$B$1</f>
        <v>0</v>
      </c>
      <c r="W78" s="428">
        <f>'2019 KESIS Energy Balance'!W78*'2019 KESIS Energy Balance (2)'!$B$1</f>
        <v>0</v>
      </c>
      <c r="X78" s="428">
        <f>'2019 KESIS Energy Balance'!X78*'2019 KESIS Energy Balance (2)'!$B$1</f>
        <v>0</v>
      </c>
      <c r="Y78" s="428">
        <f>'2019 KESIS Energy Balance'!Y78*'2019 KESIS Energy Balance (2)'!$B$1</f>
        <v>0</v>
      </c>
      <c r="Z78" s="428">
        <f>'2019 KESIS Energy Balance'!Z78*'2019 KESIS Energy Balance (2)'!$B$1</f>
        <v>0</v>
      </c>
      <c r="AA78" s="428">
        <f>'2019 KESIS Energy Balance'!AA78*'2019 KESIS Energy Balance (2)'!$B$1</f>
        <v>0</v>
      </c>
      <c r="AB78" s="428">
        <f>'2019 KESIS Energy Balance'!AB78*'2019 KESIS Energy Balance (2)'!$B$1</f>
        <v>0</v>
      </c>
      <c r="AC78" s="428">
        <f>'2019 KESIS Energy Balance'!AC78*'2019 KESIS Energy Balance (2)'!$B$1</f>
        <v>0</v>
      </c>
      <c r="AD78" s="428">
        <f>'2019 KESIS Energy Balance'!AD78*'2019 KESIS Energy Balance (2)'!$B$1</f>
        <v>0</v>
      </c>
      <c r="AE78" s="428">
        <f>'2019 KESIS Energy Balance'!AE78*'2019 KESIS Energy Balance (2)'!$B$1</f>
        <v>0</v>
      </c>
      <c r="AF78" s="428">
        <f>'2019 KESIS Energy Balance'!AF78*'2019 KESIS Energy Balance (2)'!$B$1</f>
        <v>0</v>
      </c>
      <c r="AG78" s="428">
        <f>'2019 KESIS Energy Balance'!AG78*'2019 KESIS Energy Balance (2)'!$B$1</f>
        <v>0</v>
      </c>
      <c r="AH78" s="428">
        <f>'2019 KESIS Energy Balance'!AH78*'2019 KESIS Energy Balance (2)'!$B$1</f>
        <v>0</v>
      </c>
      <c r="AI78" s="428">
        <f>'2019 KESIS Energy Balance'!AI78*'2019 KESIS Energy Balance (2)'!$B$1</f>
        <v>0</v>
      </c>
      <c r="AJ78" s="428">
        <f>'2019 KESIS Energy Balance'!AJ78*'2019 KESIS Energy Balance (2)'!$B$1</f>
        <v>0</v>
      </c>
      <c r="AK78" s="428">
        <f>'2019 KESIS Energy Balance'!AK78*'2019 KESIS Energy Balance (2)'!$B$1</f>
        <v>0</v>
      </c>
      <c r="AL78" s="428">
        <f>'2019 KESIS Energy Balance'!AL78*'2019 KESIS Energy Balance (2)'!$B$1</f>
        <v>0</v>
      </c>
      <c r="AM78" s="428">
        <f>'2019 KESIS Energy Balance'!AM78*'2019 KESIS Energy Balance (2)'!$B$1</f>
        <v>0</v>
      </c>
      <c r="AN78" s="428">
        <f>'2019 KESIS Energy Balance'!AN78*'2019 KESIS Energy Balance (2)'!$B$1</f>
        <v>0</v>
      </c>
      <c r="AO78" s="428">
        <f>'2019 KESIS Energy Balance'!AO78*'2019 KESIS Energy Balance (2)'!$B$1</f>
        <v>0</v>
      </c>
      <c r="AP78" s="428">
        <f>'2019 KESIS Energy Balance'!AP78*'2019 KESIS Energy Balance (2)'!$B$1</f>
        <v>0</v>
      </c>
      <c r="AQ78" s="428">
        <f>'2019 KESIS Energy Balance'!AQ78*'2019 KESIS Energy Balance (2)'!$B$1</f>
        <v>0</v>
      </c>
      <c r="AR78" s="428">
        <f>'2019 KESIS Energy Balance'!AR78*'2019 KESIS Energy Balance (2)'!$B$1</f>
        <v>0</v>
      </c>
      <c r="AS78" s="428">
        <f>'2019 KESIS Energy Balance'!AS78*'2019 KESIS Energy Balance (2)'!$B$1</f>
        <v>0</v>
      </c>
      <c r="AT78" s="428">
        <f>'2019 KESIS Energy Balance'!AT78*'2019 KESIS Energy Balance (2)'!$B$1</f>
        <v>0</v>
      </c>
      <c r="AU78" s="428">
        <f>'2019 KESIS Energy Balance'!AU78*'2019 KESIS Energy Balance (2)'!$B$1</f>
        <v>0</v>
      </c>
      <c r="AV78" s="428">
        <f>'2019 KESIS Energy Balance'!AV78*'2019 KESIS Energy Balance (2)'!$B$1</f>
        <v>0</v>
      </c>
      <c r="AW78" s="428">
        <f>'2019 KESIS Energy Balance'!AW78*'2019 KESIS Energy Balance (2)'!$B$1</f>
        <v>0</v>
      </c>
      <c r="AX78" s="428">
        <f>'2019 KESIS Energy Balance'!AX78*'2019 KESIS Energy Balance (2)'!$B$1</f>
        <v>0</v>
      </c>
      <c r="AY78" s="428">
        <f>'2019 KESIS Energy Balance'!AY78*'2019 KESIS Energy Balance (2)'!$B$1</f>
        <v>0</v>
      </c>
      <c r="AZ78" s="428">
        <f>'2019 KESIS Energy Balance'!AZ78*'2019 KESIS Energy Balance (2)'!$B$1</f>
        <v>0</v>
      </c>
      <c r="BA78" s="428">
        <f>'2019 KESIS Energy Balance'!BA78*'2019 KESIS Energy Balance (2)'!$B$1</f>
        <v>0</v>
      </c>
      <c r="BB78" s="428">
        <f>'2019 KESIS Energy Balance'!BB78*'2019 KESIS Energy Balance (2)'!$B$1</f>
        <v>0</v>
      </c>
      <c r="BC78" s="428">
        <f>'2019 KESIS Energy Balance'!BC78*'2019 KESIS Energy Balance (2)'!$B$1</f>
        <v>0</v>
      </c>
      <c r="BD78" s="428">
        <f>'2019 KESIS Energy Balance'!BD78*'2019 KESIS Energy Balance (2)'!$B$1</f>
        <v>0</v>
      </c>
      <c r="BE78" s="428">
        <f>'2019 KESIS Energy Balance'!BE78*'2019 KESIS Energy Balance (2)'!$B$1</f>
        <v>0</v>
      </c>
      <c r="BF78" s="428">
        <f>'2019 KESIS Energy Balance'!BF78*'2019 KESIS Energy Balance (2)'!$B$1</f>
        <v>0</v>
      </c>
      <c r="BG78" s="428">
        <f>'2019 KESIS Energy Balance'!BG78*'2019 KESIS Energy Balance (2)'!$B$1</f>
        <v>0</v>
      </c>
      <c r="BH78" s="428">
        <f>'2019 KESIS Energy Balance'!BH78*'2019 KESIS Energy Balance (2)'!$B$1</f>
        <v>0</v>
      </c>
      <c r="BI78" s="428">
        <f>'2019 KESIS Energy Balance'!BI78*'2019 KESIS Energy Balance (2)'!$B$1</f>
        <v>0</v>
      </c>
      <c r="BJ78" s="428">
        <f>'2019 KESIS Energy Balance'!BJ78*'2019 KESIS Energy Balance (2)'!$B$1</f>
        <v>0</v>
      </c>
      <c r="BK78" s="428">
        <f>'2019 KESIS Energy Balance'!BK78*'2019 KESIS Energy Balance (2)'!$B$1</f>
        <v>0</v>
      </c>
      <c r="BL78" s="104"/>
      <c r="BM78" s="104"/>
    </row>
    <row r="79" spans="2:65">
      <c r="B79" s="116" t="s">
        <v>383</v>
      </c>
      <c r="C79" s="130" t="s">
        <v>384</v>
      </c>
      <c r="D79" s="428">
        <f>'2019 KESIS Energy Balance'!D79*'2019 KESIS Energy Balance (2)'!$B$1</f>
        <v>0</v>
      </c>
      <c r="E79" s="428">
        <f>'2019 KESIS Energy Balance'!E79*'2019 KESIS Energy Balance (2)'!$B$1</f>
        <v>0</v>
      </c>
      <c r="F79" s="428">
        <f>'2019 KESIS Energy Balance'!F79*'2019 KESIS Energy Balance (2)'!$B$1</f>
        <v>0</v>
      </c>
      <c r="G79" s="428">
        <f>'2019 KESIS Energy Balance'!G79*'2019 KESIS Energy Balance (2)'!$B$1</f>
        <v>0</v>
      </c>
      <c r="H79" s="428">
        <f>'2019 KESIS Energy Balance'!H79*'2019 KESIS Energy Balance (2)'!$B$1</f>
        <v>0</v>
      </c>
      <c r="I79" s="428">
        <f>'2019 KESIS Energy Balance'!I79*'2019 KESIS Energy Balance (2)'!$B$1</f>
        <v>0</v>
      </c>
      <c r="J79" s="428">
        <f>'2019 KESIS Energy Balance'!J79*'2019 KESIS Energy Balance (2)'!$B$1</f>
        <v>0</v>
      </c>
      <c r="K79" s="428">
        <f>'2019 KESIS Energy Balance'!K79*'2019 KESIS Energy Balance (2)'!$B$1</f>
        <v>0</v>
      </c>
      <c r="L79" s="428">
        <f>'2019 KESIS Energy Balance'!L79*'2019 KESIS Energy Balance (2)'!$B$1</f>
        <v>0</v>
      </c>
      <c r="M79" s="428">
        <f>'2019 KESIS Energy Balance'!M79*'2019 KESIS Energy Balance (2)'!$B$1</f>
        <v>0</v>
      </c>
      <c r="N79" s="428">
        <f>'2019 KESIS Energy Balance'!N79*'2019 KESIS Energy Balance (2)'!$B$1</f>
        <v>0</v>
      </c>
      <c r="O79" s="428">
        <f>'2019 KESIS Energy Balance'!O79*'2019 KESIS Energy Balance (2)'!$B$1</f>
        <v>0</v>
      </c>
      <c r="P79" s="428">
        <f>'2019 KESIS Energy Balance'!P79*'2019 KESIS Energy Balance (2)'!$B$1</f>
        <v>0</v>
      </c>
      <c r="Q79" s="428">
        <f>'2019 KESIS Energy Balance'!Q79*'2019 KESIS Energy Balance (2)'!$B$1</f>
        <v>0</v>
      </c>
      <c r="R79" s="428">
        <f>'2019 KESIS Energy Balance'!R79*'2019 KESIS Energy Balance (2)'!$B$1</f>
        <v>0</v>
      </c>
      <c r="S79" s="428">
        <f>'2019 KESIS Energy Balance'!S79*'2019 KESIS Energy Balance (2)'!$B$1</f>
        <v>0</v>
      </c>
      <c r="T79" s="428">
        <f>'2019 KESIS Energy Balance'!T79*'2019 KESIS Energy Balance (2)'!$B$1</f>
        <v>0</v>
      </c>
      <c r="U79" s="428">
        <f>'2019 KESIS Energy Balance'!U79*'2019 KESIS Energy Balance (2)'!$B$1</f>
        <v>0</v>
      </c>
      <c r="V79" s="428">
        <f>'2019 KESIS Energy Balance'!V79*'2019 KESIS Energy Balance (2)'!$B$1</f>
        <v>0</v>
      </c>
      <c r="W79" s="428">
        <f>'2019 KESIS Energy Balance'!W79*'2019 KESIS Energy Balance (2)'!$B$1</f>
        <v>0</v>
      </c>
      <c r="X79" s="428">
        <f>'2019 KESIS Energy Balance'!X79*'2019 KESIS Energy Balance (2)'!$B$1</f>
        <v>0</v>
      </c>
      <c r="Y79" s="428">
        <f>'2019 KESIS Energy Balance'!Y79*'2019 KESIS Energy Balance (2)'!$B$1</f>
        <v>0</v>
      </c>
      <c r="Z79" s="428">
        <f>'2019 KESIS Energy Balance'!Z79*'2019 KESIS Energy Balance (2)'!$B$1</f>
        <v>0</v>
      </c>
      <c r="AA79" s="428">
        <f>'2019 KESIS Energy Balance'!AA79*'2019 KESIS Energy Balance (2)'!$B$1</f>
        <v>0</v>
      </c>
      <c r="AB79" s="428">
        <f>'2019 KESIS Energy Balance'!AB79*'2019 KESIS Energy Balance (2)'!$B$1</f>
        <v>0</v>
      </c>
      <c r="AC79" s="428">
        <f>'2019 KESIS Energy Balance'!AC79*'2019 KESIS Energy Balance (2)'!$B$1</f>
        <v>0</v>
      </c>
      <c r="AD79" s="428">
        <f>'2019 KESIS Energy Balance'!AD79*'2019 KESIS Energy Balance (2)'!$B$1</f>
        <v>0</v>
      </c>
      <c r="AE79" s="428">
        <f>'2019 KESIS Energy Balance'!AE79*'2019 KESIS Energy Balance (2)'!$B$1</f>
        <v>0</v>
      </c>
      <c r="AF79" s="428">
        <f>'2019 KESIS Energy Balance'!AF79*'2019 KESIS Energy Balance (2)'!$B$1</f>
        <v>0</v>
      </c>
      <c r="AG79" s="428">
        <f>'2019 KESIS Energy Balance'!AG79*'2019 KESIS Energy Balance (2)'!$B$1</f>
        <v>0</v>
      </c>
      <c r="AH79" s="428">
        <f>'2019 KESIS Energy Balance'!AH79*'2019 KESIS Energy Balance (2)'!$B$1</f>
        <v>0</v>
      </c>
      <c r="AI79" s="428">
        <f>'2019 KESIS Energy Balance'!AI79*'2019 KESIS Energy Balance (2)'!$B$1</f>
        <v>0</v>
      </c>
      <c r="AJ79" s="428">
        <f>'2019 KESIS Energy Balance'!AJ79*'2019 KESIS Energy Balance (2)'!$B$1</f>
        <v>1198455040000</v>
      </c>
      <c r="AK79" s="428">
        <f>'2019 KESIS Energy Balance'!AK79*'2019 KESIS Energy Balance (2)'!$B$1</f>
        <v>0</v>
      </c>
      <c r="AL79" s="428">
        <f>'2019 KESIS Energy Balance'!AL79*'2019 KESIS Energy Balance (2)'!$B$1</f>
        <v>0</v>
      </c>
      <c r="AM79" s="428">
        <f>'2019 KESIS Energy Balance'!AM79*'2019 KESIS Energy Balance (2)'!$B$1</f>
        <v>0</v>
      </c>
      <c r="AN79" s="428">
        <f>'2019 KESIS Energy Balance'!AN79*'2019 KESIS Energy Balance (2)'!$B$1</f>
        <v>0</v>
      </c>
      <c r="AO79" s="428">
        <f>'2019 KESIS Energy Balance'!AO79*'2019 KESIS Energy Balance (2)'!$B$1</f>
        <v>3476047360000</v>
      </c>
      <c r="AP79" s="428">
        <f>'2019 KESIS Energy Balance'!AP79*'2019 KESIS Energy Balance (2)'!$B$1</f>
        <v>0</v>
      </c>
      <c r="AQ79" s="428">
        <f>'2019 KESIS Energy Balance'!AQ79*'2019 KESIS Energy Balance (2)'!$B$1</f>
        <v>0</v>
      </c>
      <c r="AR79" s="428">
        <f>'2019 KESIS Energy Balance'!AR79*'2019 KESIS Energy Balance (2)'!$B$1</f>
        <v>0</v>
      </c>
      <c r="AS79" s="428">
        <f>'2019 KESIS Energy Balance'!AS79*'2019 KESIS Energy Balance (2)'!$B$1</f>
        <v>0</v>
      </c>
      <c r="AT79" s="428">
        <f>'2019 KESIS Energy Balance'!AT79*'2019 KESIS Energy Balance (2)'!$B$1</f>
        <v>0</v>
      </c>
      <c r="AU79" s="428">
        <f>'2019 KESIS Energy Balance'!AU79*'2019 KESIS Energy Balance (2)'!$B$1</f>
        <v>0</v>
      </c>
      <c r="AV79" s="428">
        <f>'2019 KESIS Energy Balance'!AV79*'2019 KESIS Energy Balance (2)'!$B$1</f>
        <v>0</v>
      </c>
      <c r="AW79" s="428">
        <f>'2019 KESIS Energy Balance'!AW79*'2019 KESIS Energy Balance (2)'!$B$1</f>
        <v>0</v>
      </c>
      <c r="AX79" s="428">
        <f>'2019 KESIS Energy Balance'!AX79*'2019 KESIS Energy Balance (2)'!$B$1</f>
        <v>0</v>
      </c>
      <c r="AY79" s="428">
        <f>'2019 KESIS Energy Balance'!AY79*'2019 KESIS Energy Balance (2)'!$B$1</f>
        <v>0</v>
      </c>
      <c r="AZ79" s="428">
        <f>'2019 KESIS Energy Balance'!AZ79*'2019 KESIS Energy Balance (2)'!$B$1</f>
        <v>0</v>
      </c>
      <c r="BA79" s="428">
        <f>'2019 KESIS Energy Balance'!BA79*'2019 KESIS Energy Balance (2)'!$B$1</f>
        <v>0</v>
      </c>
      <c r="BB79" s="428">
        <f>'2019 KESIS Energy Balance'!BB79*'2019 KESIS Energy Balance (2)'!$B$1</f>
        <v>0</v>
      </c>
      <c r="BC79" s="428">
        <f>'2019 KESIS Energy Balance'!BC79*'2019 KESIS Energy Balance (2)'!$B$1</f>
        <v>0</v>
      </c>
      <c r="BD79" s="428">
        <f>'2019 KESIS Energy Balance'!BD79*'2019 KESIS Energy Balance (2)'!$B$1</f>
        <v>0</v>
      </c>
      <c r="BE79" s="428">
        <f>'2019 KESIS Energy Balance'!BE79*'2019 KESIS Energy Balance (2)'!$B$1</f>
        <v>0</v>
      </c>
      <c r="BF79" s="428">
        <f>'2019 KESIS Energy Balance'!BF79*'2019 KESIS Energy Balance (2)'!$B$1</f>
        <v>0</v>
      </c>
      <c r="BG79" s="428">
        <f>'2019 KESIS Energy Balance'!BG79*'2019 KESIS Energy Balance (2)'!$B$1</f>
        <v>0</v>
      </c>
      <c r="BH79" s="428">
        <f>'2019 KESIS Energy Balance'!BH79*'2019 KESIS Energy Balance (2)'!$B$1</f>
        <v>0</v>
      </c>
      <c r="BI79" s="428">
        <f>'2019 KESIS Energy Balance'!BI79*'2019 KESIS Energy Balance (2)'!$B$1</f>
        <v>0</v>
      </c>
      <c r="BJ79" s="428">
        <f>'2019 KESIS Energy Balance'!BJ79*'2019 KESIS Energy Balance (2)'!$B$1</f>
        <v>4674502400000</v>
      </c>
      <c r="BK79" s="428">
        <f>'2019 KESIS Energy Balance'!BK79*'2019 KESIS Energy Balance (2)'!$B$1</f>
        <v>0</v>
      </c>
      <c r="BL79" s="104"/>
      <c r="BM79" s="104"/>
    </row>
    <row r="80" spans="2:65" collapsed="1">
      <c r="B80" s="116" t="s">
        <v>385</v>
      </c>
      <c r="C80" s="130" t="s">
        <v>386</v>
      </c>
      <c r="D80" s="428">
        <f>'2019 KESIS Energy Balance'!D80*'2019 KESIS Energy Balance (2)'!$B$1</f>
        <v>0</v>
      </c>
      <c r="E80" s="428">
        <f>'2019 KESIS Energy Balance'!E80*'2019 KESIS Energy Balance (2)'!$B$1</f>
        <v>0</v>
      </c>
      <c r="F80" s="428">
        <f>'2019 KESIS Energy Balance'!F80*'2019 KESIS Energy Balance (2)'!$B$1</f>
        <v>0</v>
      </c>
      <c r="G80" s="428">
        <f>'2019 KESIS Energy Balance'!G80*'2019 KESIS Energy Balance (2)'!$B$1</f>
        <v>0</v>
      </c>
      <c r="H80" s="428">
        <f>'2019 KESIS Energy Balance'!H80*'2019 KESIS Energy Balance (2)'!$B$1</f>
        <v>0</v>
      </c>
      <c r="I80" s="428">
        <f>'2019 KESIS Energy Balance'!I80*'2019 KESIS Energy Balance (2)'!$B$1</f>
        <v>0</v>
      </c>
      <c r="J80" s="428">
        <f>'2019 KESIS Energy Balance'!J80*'2019 KESIS Energy Balance (2)'!$B$1</f>
        <v>0</v>
      </c>
      <c r="K80" s="428">
        <f>'2019 KESIS Energy Balance'!K80*'2019 KESIS Energy Balance (2)'!$B$1</f>
        <v>0</v>
      </c>
      <c r="L80" s="428">
        <f>'2019 KESIS Energy Balance'!L80*'2019 KESIS Energy Balance (2)'!$B$1</f>
        <v>0</v>
      </c>
      <c r="M80" s="428">
        <f>'2019 KESIS Energy Balance'!M80*'2019 KESIS Energy Balance (2)'!$B$1</f>
        <v>0</v>
      </c>
      <c r="N80" s="428">
        <f>'2019 KESIS Energy Balance'!N80*'2019 KESIS Energy Balance (2)'!$B$1</f>
        <v>0</v>
      </c>
      <c r="O80" s="428">
        <f>'2019 KESIS Energy Balance'!O80*'2019 KESIS Energy Balance (2)'!$B$1</f>
        <v>0</v>
      </c>
      <c r="P80" s="428">
        <f>'2019 KESIS Energy Balance'!P80*'2019 KESIS Energy Balance (2)'!$B$1</f>
        <v>0</v>
      </c>
      <c r="Q80" s="428">
        <f>'2019 KESIS Energy Balance'!Q80*'2019 KESIS Energy Balance (2)'!$B$1</f>
        <v>0</v>
      </c>
      <c r="R80" s="428">
        <f>'2019 KESIS Energy Balance'!R80*'2019 KESIS Energy Balance (2)'!$B$1</f>
        <v>0</v>
      </c>
      <c r="S80" s="428">
        <f>'2019 KESIS Energy Balance'!S80*'2019 KESIS Energy Balance (2)'!$B$1</f>
        <v>0</v>
      </c>
      <c r="T80" s="428">
        <f>'2019 KESIS Energy Balance'!T80*'2019 KESIS Energy Balance (2)'!$B$1</f>
        <v>0</v>
      </c>
      <c r="U80" s="428">
        <f>'2019 KESIS Energy Balance'!U80*'2019 KESIS Energy Balance (2)'!$B$1</f>
        <v>0</v>
      </c>
      <c r="V80" s="428">
        <f>'2019 KESIS Energy Balance'!V80*'2019 KESIS Energy Balance (2)'!$B$1</f>
        <v>0</v>
      </c>
      <c r="W80" s="428">
        <f>'2019 KESIS Energy Balance'!W80*'2019 KESIS Energy Balance (2)'!$B$1</f>
        <v>0</v>
      </c>
      <c r="X80" s="428">
        <f>'2019 KESIS Energy Balance'!X80*'2019 KESIS Energy Balance (2)'!$B$1</f>
        <v>0</v>
      </c>
      <c r="Y80" s="428">
        <f>'2019 KESIS Energy Balance'!Y80*'2019 KESIS Energy Balance (2)'!$B$1</f>
        <v>0</v>
      </c>
      <c r="Z80" s="428">
        <f>'2019 KESIS Energy Balance'!Z80*'2019 KESIS Energy Balance (2)'!$B$1</f>
        <v>0</v>
      </c>
      <c r="AA80" s="428">
        <f>'2019 KESIS Energy Balance'!AA80*'2019 KESIS Energy Balance (2)'!$B$1</f>
        <v>0</v>
      </c>
      <c r="AB80" s="428">
        <f>'2019 KESIS Energy Balance'!AB80*'2019 KESIS Energy Balance (2)'!$B$1</f>
        <v>0</v>
      </c>
      <c r="AC80" s="428">
        <f>'2019 KESIS Energy Balance'!AC80*'2019 KESIS Energy Balance (2)'!$B$1</f>
        <v>0</v>
      </c>
      <c r="AD80" s="428">
        <f>'2019 KESIS Energy Balance'!AD80*'2019 KESIS Energy Balance (2)'!$B$1</f>
        <v>0</v>
      </c>
      <c r="AE80" s="428">
        <f>'2019 KESIS Energy Balance'!AE80*'2019 KESIS Energy Balance (2)'!$B$1</f>
        <v>0</v>
      </c>
      <c r="AF80" s="428">
        <f>'2019 KESIS Energy Balance'!AF80*'2019 KESIS Energy Balance (2)'!$B$1</f>
        <v>0</v>
      </c>
      <c r="AG80" s="428">
        <f>'2019 KESIS Energy Balance'!AG80*'2019 KESIS Energy Balance (2)'!$B$1</f>
        <v>0</v>
      </c>
      <c r="AH80" s="428">
        <f>'2019 KESIS Energy Balance'!AH80*'2019 KESIS Energy Balance (2)'!$B$1</f>
        <v>0</v>
      </c>
      <c r="AI80" s="428">
        <f>'2019 KESIS Energy Balance'!AI80*'2019 KESIS Energy Balance (2)'!$B$1</f>
        <v>0</v>
      </c>
      <c r="AJ80" s="428">
        <f>'2019 KESIS Energy Balance'!AJ80*'2019 KESIS Energy Balance (2)'!$B$1</f>
        <v>10158080000</v>
      </c>
      <c r="AK80" s="428">
        <f>'2019 KESIS Energy Balance'!AK80*'2019 KESIS Energy Balance (2)'!$B$1</f>
        <v>0</v>
      </c>
      <c r="AL80" s="428">
        <f>'2019 KESIS Energy Balance'!AL80*'2019 KESIS Energy Balance (2)'!$B$1</f>
        <v>0</v>
      </c>
      <c r="AM80" s="428">
        <f>'2019 KESIS Energy Balance'!AM80*'2019 KESIS Energy Balance (2)'!$B$1</f>
        <v>0</v>
      </c>
      <c r="AN80" s="428">
        <f>'2019 KESIS Energy Balance'!AN80*'2019 KESIS Energy Balance (2)'!$B$1</f>
        <v>0</v>
      </c>
      <c r="AO80" s="428">
        <f>'2019 KESIS Energy Balance'!AO80*'2019 KESIS Energy Balance (2)'!$B$1</f>
        <v>0</v>
      </c>
      <c r="AP80" s="428">
        <f>'2019 KESIS Energy Balance'!AP80*'2019 KESIS Energy Balance (2)'!$B$1</f>
        <v>0</v>
      </c>
      <c r="AQ80" s="428">
        <f>'2019 KESIS Energy Balance'!AQ80*'2019 KESIS Energy Balance (2)'!$B$1</f>
        <v>0</v>
      </c>
      <c r="AR80" s="428">
        <f>'2019 KESIS Energy Balance'!AR80*'2019 KESIS Energy Balance (2)'!$B$1</f>
        <v>0</v>
      </c>
      <c r="AS80" s="428">
        <f>'2019 KESIS Energy Balance'!AS80*'2019 KESIS Energy Balance (2)'!$B$1</f>
        <v>0</v>
      </c>
      <c r="AT80" s="428">
        <f>'2019 KESIS Energy Balance'!AT80*'2019 KESIS Energy Balance (2)'!$B$1</f>
        <v>0</v>
      </c>
      <c r="AU80" s="428">
        <f>'2019 KESIS Energy Balance'!AU80*'2019 KESIS Energy Balance (2)'!$B$1</f>
        <v>0</v>
      </c>
      <c r="AV80" s="428">
        <f>'2019 KESIS Energy Balance'!AV80*'2019 KESIS Energy Balance (2)'!$B$1</f>
        <v>0</v>
      </c>
      <c r="AW80" s="428">
        <f>'2019 KESIS Energy Balance'!AW80*'2019 KESIS Energy Balance (2)'!$B$1</f>
        <v>0</v>
      </c>
      <c r="AX80" s="428">
        <f>'2019 KESIS Energy Balance'!AX80*'2019 KESIS Energy Balance (2)'!$B$1</f>
        <v>0</v>
      </c>
      <c r="AY80" s="428">
        <f>'2019 KESIS Energy Balance'!AY80*'2019 KESIS Energy Balance (2)'!$B$1</f>
        <v>0</v>
      </c>
      <c r="AZ80" s="428">
        <f>'2019 KESIS Energy Balance'!AZ80*'2019 KESIS Energy Balance (2)'!$B$1</f>
        <v>0</v>
      </c>
      <c r="BA80" s="428">
        <f>'2019 KESIS Energy Balance'!BA80*'2019 KESIS Energy Balance (2)'!$B$1</f>
        <v>0</v>
      </c>
      <c r="BB80" s="428">
        <f>'2019 KESIS Energy Balance'!BB80*'2019 KESIS Energy Balance (2)'!$B$1</f>
        <v>0</v>
      </c>
      <c r="BC80" s="428">
        <f>'2019 KESIS Energy Balance'!BC80*'2019 KESIS Energy Balance (2)'!$B$1</f>
        <v>0</v>
      </c>
      <c r="BD80" s="428">
        <f>'2019 KESIS Energy Balance'!BD80*'2019 KESIS Energy Balance (2)'!$B$1</f>
        <v>0</v>
      </c>
      <c r="BE80" s="428">
        <f>'2019 KESIS Energy Balance'!BE80*'2019 KESIS Energy Balance (2)'!$B$1</f>
        <v>0</v>
      </c>
      <c r="BF80" s="428">
        <f>'2019 KESIS Energy Balance'!BF80*'2019 KESIS Energy Balance (2)'!$B$1</f>
        <v>0</v>
      </c>
      <c r="BG80" s="428">
        <f>'2019 KESIS Energy Balance'!BG80*'2019 KESIS Energy Balance (2)'!$B$1</f>
        <v>0</v>
      </c>
      <c r="BH80" s="428">
        <f>'2019 KESIS Energy Balance'!BH80*'2019 KESIS Energy Balance (2)'!$B$1</f>
        <v>0</v>
      </c>
      <c r="BI80" s="428">
        <f>'2019 KESIS Energy Balance'!BI80*'2019 KESIS Energy Balance (2)'!$B$1</f>
        <v>0</v>
      </c>
      <c r="BJ80" s="428">
        <f>'2019 KESIS Energy Balance'!BJ80*'2019 KESIS Energy Balance (2)'!$B$1</f>
        <v>10158080000</v>
      </c>
      <c r="BK80" s="428">
        <f>'2019 KESIS Energy Balance'!BK80*'2019 KESIS Energy Balance (2)'!$B$1</f>
        <v>0</v>
      </c>
      <c r="BL80" s="104"/>
      <c r="BM80" s="104"/>
    </row>
    <row r="81" spans="2:65">
      <c r="B81" s="116" t="s">
        <v>387</v>
      </c>
      <c r="C81" s="130" t="s">
        <v>388</v>
      </c>
      <c r="D81" s="428">
        <f>'2019 KESIS Energy Balance'!D81*'2019 KESIS Energy Balance (2)'!$B$1</f>
        <v>0</v>
      </c>
      <c r="E81" s="428">
        <f>'2019 KESIS Energy Balance'!E81*'2019 KESIS Energy Balance (2)'!$B$1</f>
        <v>0</v>
      </c>
      <c r="F81" s="428">
        <f>'2019 KESIS Energy Balance'!F81*'2019 KESIS Energy Balance (2)'!$B$1</f>
        <v>0</v>
      </c>
      <c r="G81" s="428">
        <f>'2019 KESIS Energy Balance'!G81*'2019 KESIS Energy Balance (2)'!$B$1</f>
        <v>0</v>
      </c>
      <c r="H81" s="428">
        <f>'2019 KESIS Energy Balance'!H81*'2019 KESIS Energy Balance (2)'!$B$1</f>
        <v>0</v>
      </c>
      <c r="I81" s="428">
        <f>'2019 KESIS Energy Balance'!I81*'2019 KESIS Energy Balance (2)'!$B$1</f>
        <v>0</v>
      </c>
      <c r="J81" s="428">
        <f>'2019 KESIS Energy Balance'!J81*'2019 KESIS Energy Balance (2)'!$B$1</f>
        <v>0</v>
      </c>
      <c r="K81" s="428">
        <f>'2019 KESIS Energy Balance'!K81*'2019 KESIS Energy Balance (2)'!$B$1</f>
        <v>0</v>
      </c>
      <c r="L81" s="428">
        <f>'2019 KESIS Energy Balance'!L81*'2019 KESIS Energy Balance (2)'!$B$1</f>
        <v>0</v>
      </c>
      <c r="M81" s="428">
        <f>'2019 KESIS Energy Balance'!M81*'2019 KESIS Energy Balance (2)'!$B$1</f>
        <v>22250202880000</v>
      </c>
      <c r="N81" s="428">
        <f>'2019 KESIS Energy Balance'!N81*'2019 KESIS Energy Balance (2)'!$B$1</f>
        <v>0</v>
      </c>
      <c r="O81" s="428">
        <f>'2019 KESIS Energy Balance'!O81*'2019 KESIS Energy Balance (2)'!$B$1</f>
        <v>0</v>
      </c>
      <c r="P81" s="428">
        <f>'2019 KESIS Energy Balance'!P81*'2019 KESIS Energy Balance (2)'!$B$1</f>
        <v>0</v>
      </c>
      <c r="Q81" s="428">
        <f>'2019 KESIS Energy Balance'!Q81*'2019 KESIS Energy Balance (2)'!$B$1</f>
        <v>0</v>
      </c>
      <c r="R81" s="428">
        <f>'2019 KESIS Energy Balance'!R81*'2019 KESIS Energy Balance (2)'!$B$1</f>
        <v>0</v>
      </c>
      <c r="S81" s="428">
        <f>'2019 KESIS Energy Balance'!S81*'2019 KESIS Energy Balance (2)'!$B$1</f>
        <v>0</v>
      </c>
      <c r="T81" s="428">
        <f>'2019 KESIS Energy Balance'!T81*'2019 KESIS Energy Balance (2)'!$B$1</f>
        <v>0</v>
      </c>
      <c r="U81" s="428">
        <f>'2019 KESIS Energy Balance'!U81*'2019 KESIS Energy Balance (2)'!$B$1</f>
        <v>0</v>
      </c>
      <c r="V81" s="428">
        <f>'2019 KESIS Energy Balance'!V81*'2019 KESIS Energy Balance (2)'!$B$1</f>
        <v>0</v>
      </c>
      <c r="W81" s="428">
        <f>'2019 KESIS Energy Balance'!W81*'2019 KESIS Energy Balance (2)'!$B$1</f>
        <v>0</v>
      </c>
      <c r="X81" s="428">
        <f>'2019 KESIS Energy Balance'!X81*'2019 KESIS Energy Balance (2)'!$B$1</f>
        <v>153769920000000</v>
      </c>
      <c r="Y81" s="428">
        <f>'2019 KESIS Energy Balance'!Y81*'2019 KESIS Energy Balance (2)'!$B$1</f>
        <v>30523363840000.004</v>
      </c>
      <c r="Z81" s="428">
        <f>'2019 KESIS Energy Balance'!Z81*'2019 KESIS Energy Balance (2)'!$B$1</f>
        <v>0</v>
      </c>
      <c r="AA81" s="428">
        <f>'2019 KESIS Energy Balance'!AA81*'2019 KESIS Energy Balance (2)'!$B$1</f>
        <v>0</v>
      </c>
      <c r="AB81" s="428">
        <f>'2019 KESIS Energy Balance'!AB81*'2019 KESIS Energy Balance (2)'!$B$1</f>
        <v>0</v>
      </c>
      <c r="AC81" s="428">
        <f>'2019 KESIS Energy Balance'!AC81*'2019 KESIS Energy Balance (2)'!$B$1</f>
        <v>0</v>
      </c>
      <c r="AD81" s="428">
        <f>'2019 KESIS Energy Balance'!AD81*'2019 KESIS Energy Balance (2)'!$B$1</f>
        <v>0</v>
      </c>
      <c r="AE81" s="428">
        <f>'2019 KESIS Energy Balance'!AE81*'2019 KESIS Energy Balance (2)'!$B$1</f>
        <v>0</v>
      </c>
      <c r="AF81" s="428">
        <f>'2019 KESIS Energy Balance'!AF81*'2019 KESIS Energy Balance (2)'!$B$1</f>
        <v>0</v>
      </c>
      <c r="AG81" s="428">
        <f>'2019 KESIS Energy Balance'!AG81*'2019 KESIS Energy Balance (2)'!$B$1</f>
        <v>0</v>
      </c>
      <c r="AH81" s="428">
        <f>'2019 KESIS Energy Balance'!AH81*'2019 KESIS Energy Balance (2)'!$B$1</f>
        <v>0</v>
      </c>
      <c r="AI81" s="428">
        <f>'2019 KESIS Energy Balance'!AI81*'2019 KESIS Energy Balance (2)'!$B$1</f>
        <v>1777492979200000</v>
      </c>
      <c r="AJ81" s="428">
        <f>'2019 KESIS Energy Balance'!AJ81*'2019 KESIS Energy Balance (2)'!$B$1</f>
        <v>0</v>
      </c>
      <c r="AK81" s="428">
        <f>'2019 KESIS Energy Balance'!AK81*'2019 KESIS Energy Balance (2)'!$B$1</f>
        <v>0</v>
      </c>
      <c r="AL81" s="428">
        <f>'2019 KESIS Energy Balance'!AL81*'2019 KESIS Energy Balance (2)'!$B$1</f>
        <v>0</v>
      </c>
      <c r="AM81" s="428">
        <f>'2019 KESIS Energy Balance'!AM81*'2019 KESIS Energy Balance (2)'!$B$1</f>
        <v>0</v>
      </c>
      <c r="AN81" s="428">
        <f>'2019 KESIS Energy Balance'!AN81*'2019 KESIS Energy Balance (2)'!$B$1</f>
        <v>0</v>
      </c>
      <c r="AO81" s="428">
        <f>'2019 KESIS Energy Balance'!AO81*'2019 KESIS Energy Balance (2)'!$B$1</f>
        <v>0</v>
      </c>
      <c r="AP81" s="428">
        <f>'2019 KESIS Energy Balance'!AP81*'2019 KESIS Energy Balance (2)'!$B$1</f>
        <v>0</v>
      </c>
      <c r="AQ81" s="428">
        <f>'2019 KESIS Energy Balance'!AQ81*'2019 KESIS Energy Balance (2)'!$B$1</f>
        <v>0</v>
      </c>
      <c r="AR81" s="428">
        <f>'2019 KESIS Energy Balance'!AR81*'2019 KESIS Energy Balance (2)'!$B$1</f>
        <v>0</v>
      </c>
      <c r="AS81" s="428">
        <f>'2019 KESIS Energy Balance'!AS81*'2019 KESIS Energy Balance (2)'!$B$1</f>
        <v>0</v>
      </c>
      <c r="AT81" s="428">
        <f>'2019 KESIS Energy Balance'!AT81*'2019 KESIS Energy Balance (2)'!$B$1</f>
        <v>0</v>
      </c>
      <c r="AU81" s="428">
        <f>'2019 KESIS Energy Balance'!AU81*'2019 KESIS Energy Balance (2)'!$B$1</f>
        <v>0</v>
      </c>
      <c r="AV81" s="428">
        <f>'2019 KESIS Energy Balance'!AV81*'2019 KESIS Energy Balance (2)'!$B$1</f>
        <v>0</v>
      </c>
      <c r="AW81" s="428">
        <f>'2019 KESIS Energy Balance'!AW81*'2019 KESIS Energy Balance (2)'!$B$1</f>
        <v>0</v>
      </c>
      <c r="AX81" s="428">
        <f>'2019 KESIS Energy Balance'!AX81*'2019 KESIS Energy Balance (2)'!$B$1</f>
        <v>0</v>
      </c>
      <c r="AY81" s="428">
        <f>'2019 KESIS Energy Balance'!AY81*'2019 KESIS Energy Balance (2)'!$B$1</f>
        <v>0</v>
      </c>
      <c r="AZ81" s="428">
        <f>'2019 KESIS Energy Balance'!AZ81*'2019 KESIS Energy Balance (2)'!$B$1</f>
        <v>0</v>
      </c>
      <c r="BA81" s="428">
        <f>'2019 KESIS Energy Balance'!BA81*'2019 KESIS Energy Balance (2)'!$B$1</f>
        <v>0</v>
      </c>
      <c r="BB81" s="428">
        <f>'2019 KESIS Energy Balance'!BB81*'2019 KESIS Energy Balance (2)'!$B$1</f>
        <v>0</v>
      </c>
      <c r="BC81" s="428">
        <f>'2019 KESIS Energy Balance'!BC81*'2019 KESIS Energy Balance (2)'!$B$1</f>
        <v>0</v>
      </c>
      <c r="BD81" s="428">
        <f>'2019 KESIS Energy Balance'!BD81*'2019 KESIS Energy Balance (2)'!$B$1</f>
        <v>0</v>
      </c>
      <c r="BE81" s="428">
        <f>'2019 KESIS Energy Balance'!BE81*'2019 KESIS Energy Balance (2)'!$B$1</f>
        <v>0</v>
      </c>
      <c r="BF81" s="428">
        <f>'2019 KESIS Energy Balance'!BF81*'2019 KESIS Energy Balance (2)'!$B$1</f>
        <v>0</v>
      </c>
      <c r="BG81" s="428">
        <f>'2019 KESIS Energy Balance'!BG81*'2019 KESIS Energy Balance (2)'!$B$1</f>
        <v>0</v>
      </c>
      <c r="BH81" s="428">
        <f>'2019 KESIS Energy Balance'!BH81*'2019 KESIS Energy Balance (2)'!$B$1</f>
        <v>0</v>
      </c>
      <c r="BI81" s="428">
        <f>'2019 KESIS Energy Balance'!BI81*'2019 KESIS Energy Balance (2)'!$B$1</f>
        <v>0</v>
      </c>
      <c r="BJ81" s="428">
        <f>'2019 KESIS Energy Balance'!BJ81*'2019 KESIS Energy Balance (2)'!$B$1</f>
        <v>1984036465920000</v>
      </c>
      <c r="BK81" s="428">
        <f>'2019 KESIS Energy Balance'!BK81*'2019 KESIS Energy Balance (2)'!$B$1</f>
        <v>0</v>
      </c>
      <c r="BL81" s="104"/>
      <c r="BM81" s="104"/>
    </row>
    <row r="82" spans="2:65">
      <c r="B82" s="131" t="s">
        <v>389</v>
      </c>
      <c r="C82" s="132" t="s">
        <v>390</v>
      </c>
      <c r="D82" s="428">
        <f>'2019 KESIS Energy Balance'!D82*'2019 KESIS Energy Balance (2)'!$B$1</f>
        <v>32457049600000</v>
      </c>
      <c r="E82" s="428">
        <f>'2019 KESIS Energy Balance'!E82*'2019 KESIS Energy Balance (2)'!$B$1</f>
        <v>66339404799999.992</v>
      </c>
      <c r="F82" s="428">
        <f>'2019 KESIS Energy Balance'!F82*'2019 KESIS Energy Balance (2)'!$B$1</f>
        <v>0</v>
      </c>
      <c r="G82" s="428">
        <f>'2019 KESIS Energy Balance'!G82*'2019 KESIS Energy Balance (2)'!$B$1</f>
        <v>8843684206080000</v>
      </c>
      <c r="H82" s="428">
        <f>'2019 KESIS Energy Balance'!H82*'2019 KESIS Energy Balance (2)'!$B$1</f>
        <v>157492578560000</v>
      </c>
      <c r="I82" s="428">
        <f>'2019 KESIS Energy Balance'!I82*'2019 KESIS Energy Balance (2)'!$B$1</f>
        <v>0</v>
      </c>
      <c r="J82" s="428">
        <f>'2019 KESIS Energy Balance'!J82*'2019 KESIS Energy Balance (2)'!$B$1</f>
        <v>0</v>
      </c>
      <c r="K82" s="428">
        <f>'2019 KESIS Energy Balance'!K82*'2019 KESIS Energy Balance (2)'!$B$1</f>
        <v>0</v>
      </c>
      <c r="L82" s="428">
        <f>'2019 KESIS Energy Balance'!L82*'2019 KESIS Energy Balance (2)'!$B$1</f>
        <v>0</v>
      </c>
      <c r="M82" s="428">
        <f>'2019 KESIS Energy Balance'!M82*'2019 KESIS Energy Balance (2)'!$B$1</f>
        <v>0</v>
      </c>
      <c r="N82" s="428">
        <f>'2019 KESIS Energy Balance'!N82*'2019 KESIS Energy Balance (2)'!$B$1</f>
        <v>161167105280000</v>
      </c>
      <c r="O82" s="428">
        <f>'2019 KESIS Energy Balance'!O82*'2019 KESIS Energy Balance (2)'!$B$1</f>
        <v>664078845440000</v>
      </c>
      <c r="P82" s="428">
        <f>'2019 KESIS Energy Balance'!P82*'2019 KESIS Energy Balance (2)'!$B$1</f>
        <v>166748573440000</v>
      </c>
      <c r="Q82" s="428">
        <f>'2019 KESIS Energy Balance'!Q82*'2019 KESIS Energy Balance (2)'!$B$1</f>
        <v>5902443568640000</v>
      </c>
      <c r="R82" s="428">
        <f>'2019 KESIS Energy Balance'!R82*'2019 KESIS Energy Balance (2)'!$B$1</f>
        <v>55618503680000</v>
      </c>
      <c r="S82" s="428">
        <f>'2019 KESIS Energy Balance'!S82*'2019 KESIS Energy Balance (2)'!$B$1</f>
        <v>0</v>
      </c>
      <c r="T82" s="428">
        <f>'2019 KESIS Energy Balance'!T82*'2019 KESIS Energy Balance (2)'!$B$1</f>
        <v>0</v>
      </c>
      <c r="U82" s="428">
        <f>'2019 KESIS Energy Balance'!U82*'2019 KESIS Energy Balance (2)'!$B$1</f>
        <v>0</v>
      </c>
      <c r="V82" s="428">
        <f>'2019 KESIS Energy Balance'!V82*'2019 KESIS Energy Balance (2)'!$B$1</f>
        <v>0</v>
      </c>
      <c r="W82" s="428">
        <f>'2019 KESIS Energy Balance'!W82*'2019 KESIS Energy Balance (2)'!$B$1</f>
        <v>32019537920000</v>
      </c>
      <c r="X82" s="428">
        <f>'2019 KESIS Energy Balance'!X82*'2019 KESIS Energy Balance (2)'!$B$1</f>
        <v>2966357760000</v>
      </c>
      <c r="Y82" s="428">
        <f>'2019 KESIS Energy Balance'!Y82*'2019 KESIS Energy Balance (2)'!$B$1</f>
        <v>0</v>
      </c>
      <c r="Z82" s="428">
        <f>'2019 KESIS Energy Balance'!Z82*'2019 KESIS Energy Balance (2)'!$B$1</f>
        <v>0</v>
      </c>
      <c r="AA82" s="428">
        <f>'2019 KESIS Energy Balance'!AA82*'2019 KESIS Energy Balance (2)'!$B$1</f>
        <v>0</v>
      </c>
      <c r="AB82" s="428">
        <f>'2019 KESIS Energy Balance'!AB82*'2019 KESIS Energy Balance (2)'!$B$1</f>
        <v>0</v>
      </c>
      <c r="AC82" s="428">
        <f>'2019 KESIS Energy Balance'!AC82*'2019 KESIS Energy Balance (2)'!$B$1</f>
        <v>0</v>
      </c>
      <c r="AD82" s="428">
        <f>'2019 KESIS Energy Balance'!AD82*'2019 KESIS Energy Balance (2)'!$B$1</f>
        <v>85669120000</v>
      </c>
      <c r="AE82" s="428">
        <f>'2019 KESIS Energy Balance'!AE82*'2019 KESIS Energy Balance (2)'!$B$1</f>
        <v>51360442880000</v>
      </c>
      <c r="AF82" s="428">
        <f>'2019 KESIS Energy Balance'!AF82*'2019 KESIS Energy Balance (2)'!$B$1</f>
        <v>0</v>
      </c>
      <c r="AG82" s="428">
        <f>'2019 KESIS Energy Balance'!AG82*'2019 KESIS Energy Balance (2)'!$B$1</f>
        <v>0</v>
      </c>
      <c r="AH82" s="428">
        <f>'2019 KESIS Energy Balance'!AH82*'2019 KESIS Energy Balance (2)'!$B$1</f>
        <v>96159162880000</v>
      </c>
      <c r="AI82" s="428">
        <f>'2019 KESIS Energy Balance'!AI82*'2019 KESIS Energy Balance (2)'!$B$1</f>
        <v>186173004800000</v>
      </c>
      <c r="AJ82" s="428">
        <f>'2019 KESIS Energy Balance'!AJ82*'2019 KESIS Energy Balance (2)'!$B$1</f>
        <v>0</v>
      </c>
      <c r="AK82" s="428">
        <f>'2019 KESIS Energy Balance'!AK82*'2019 KESIS Energy Balance (2)'!$B$1</f>
        <v>0</v>
      </c>
      <c r="AL82" s="428">
        <f>'2019 KESIS Energy Balance'!AL82*'2019 KESIS Energy Balance (2)'!$B$1</f>
        <v>0</v>
      </c>
      <c r="AM82" s="428">
        <f>'2019 KESIS Energy Balance'!AM82*'2019 KESIS Energy Balance (2)'!$B$1</f>
        <v>0</v>
      </c>
      <c r="AN82" s="428">
        <f>'2019 KESIS Energy Balance'!AN82*'2019 KESIS Energy Balance (2)'!$B$1</f>
        <v>0</v>
      </c>
      <c r="AO82" s="428">
        <f>'2019 KESIS Energy Balance'!AO82*'2019 KESIS Energy Balance (2)'!$B$1</f>
        <v>13194790399999.998</v>
      </c>
      <c r="AP82" s="428">
        <f>'2019 KESIS Energy Balance'!AP82*'2019 KESIS Energy Balance (2)'!$B$1</f>
        <v>15795179520000</v>
      </c>
      <c r="AQ82" s="428">
        <f>'2019 KESIS Energy Balance'!AQ82*'2019 KESIS Energy Balance (2)'!$B$1</f>
        <v>14369199360000</v>
      </c>
      <c r="AR82" s="428">
        <f>'2019 KESIS Energy Balance'!AR82*'2019 KESIS Energy Balance (2)'!$B$1</f>
        <v>19466968320000</v>
      </c>
      <c r="AS82" s="428">
        <f>'2019 KESIS Energy Balance'!AS82*'2019 KESIS Energy Balance (2)'!$B$1</f>
        <v>296531695360000</v>
      </c>
      <c r="AT82" s="428">
        <f>'2019 KESIS Energy Balance'!AT82*'2019 KESIS Energy Balance (2)'!$B$1</f>
        <v>7747400960000.001</v>
      </c>
      <c r="AU82" s="428">
        <f>'2019 KESIS Energy Balance'!AU82*'2019 KESIS Energy Balance (2)'!$B$1</f>
        <v>9504431360000</v>
      </c>
      <c r="AV82" s="428">
        <f>'2019 KESIS Energy Balance'!AV82*'2019 KESIS Energy Balance (2)'!$B$1</f>
        <v>0</v>
      </c>
      <c r="AW82" s="428">
        <f>'2019 KESIS Energy Balance'!AW82*'2019 KESIS Energy Balance (2)'!$B$1</f>
        <v>0</v>
      </c>
      <c r="AX82" s="428">
        <f>'2019 KESIS Energy Balance'!AX82*'2019 KESIS Energy Balance (2)'!$B$1</f>
        <v>91073456640000</v>
      </c>
      <c r="AY82" s="428">
        <f>'2019 KESIS Energy Balance'!AY82*'2019 KESIS Energy Balance (2)'!$B$1</f>
        <v>0</v>
      </c>
      <c r="AZ82" s="428">
        <f>'2019 KESIS Energy Balance'!AZ82*'2019 KESIS Energy Balance (2)'!$B$1</f>
        <v>5789695665920000</v>
      </c>
      <c r="BA82" s="428">
        <f>'2019 KESIS Energy Balance'!BA82*'2019 KESIS Energy Balance (2)'!$B$1</f>
        <v>110749895680000</v>
      </c>
      <c r="BB82" s="428">
        <f>'2019 KESIS Energy Balance'!BB82*'2019 KESIS Energy Balance (2)'!$B$1</f>
        <v>0</v>
      </c>
      <c r="BC82" s="428">
        <f>'2019 KESIS Energy Balance'!BC82*'2019 KESIS Energy Balance (2)'!$B$1</f>
        <v>515681994240000</v>
      </c>
      <c r="BD82" s="428">
        <f>'2019 KESIS Energy Balance'!BD82*'2019 KESIS Energy Balance (2)'!$B$1</f>
        <v>0</v>
      </c>
      <c r="BE82" s="428">
        <f>'2019 KESIS Energy Balance'!BE82*'2019 KESIS Energy Balance (2)'!$B$1</f>
        <v>18821057280000</v>
      </c>
      <c r="BF82" s="428">
        <f>'2019 KESIS Energy Balance'!BF82*'2019 KESIS Energy Balance (2)'!$B$1</f>
        <v>106308989440000</v>
      </c>
      <c r="BG82" s="428">
        <f>'2019 KESIS Energy Balance'!BG82*'2019 KESIS Energy Balance (2)'!$B$1</f>
        <v>90651777280000</v>
      </c>
      <c r="BH82" s="428">
        <f>'2019 KESIS Energy Balance'!BH82*'2019 KESIS Energy Balance (2)'!$B$1</f>
        <v>0</v>
      </c>
      <c r="BI82" s="428">
        <f>'2019 KESIS Energy Balance'!BI82*'2019 KESIS Energy Balance (2)'!$B$1</f>
        <v>6420819200000</v>
      </c>
      <c r="BJ82" s="428">
        <f>'2019 KESIS Energy Balance'!BJ82*'2019 KESIS Energy Balance (2)'!$B$1</f>
        <v>2.3524807331839996E+16</v>
      </c>
      <c r="BK82" s="428">
        <f>'2019 KESIS Energy Balance'!BK82*'2019 KESIS Energy Balance (2)'!$B$1</f>
        <v>2291121652480000</v>
      </c>
      <c r="BL82" s="104"/>
      <c r="BM82" s="104"/>
    </row>
    <row r="83" spans="2:65" collapsed="1">
      <c r="B83" s="114" t="s">
        <v>391</v>
      </c>
      <c r="C83" s="115" t="s">
        <v>392</v>
      </c>
      <c r="D83" s="428">
        <f>'2019 KESIS Energy Balance'!D83*'2019 KESIS Energy Balance (2)'!$B$1</f>
        <v>32457049600000</v>
      </c>
      <c r="E83" s="428">
        <f>'2019 KESIS Energy Balance'!E83*'2019 KESIS Energy Balance (2)'!$B$1</f>
        <v>66339404799999.992</v>
      </c>
      <c r="F83" s="428">
        <f>'2019 KESIS Energy Balance'!F83*'2019 KESIS Energy Balance (2)'!$B$1</f>
        <v>0</v>
      </c>
      <c r="G83" s="428">
        <f>'2019 KESIS Energy Balance'!G83*'2019 KESIS Energy Balance (2)'!$B$1</f>
        <v>8395949450240000</v>
      </c>
      <c r="H83" s="428">
        <f>'2019 KESIS Energy Balance'!H83*'2019 KESIS Energy Balance (2)'!$B$1</f>
        <v>157492578560000</v>
      </c>
      <c r="I83" s="428">
        <f>'2019 KESIS Energy Balance'!I83*'2019 KESIS Energy Balance (2)'!$B$1</f>
        <v>0</v>
      </c>
      <c r="J83" s="428">
        <f>'2019 KESIS Energy Balance'!J83*'2019 KESIS Energy Balance (2)'!$B$1</f>
        <v>0</v>
      </c>
      <c r="K83" s="428">
        <f>'2019 KESIS Energy Balance'!K83*'2019 KESIS Energy Balance (2)'!$B$1</f>
        <v>0</v>
      </c>
      <c r="L83" s="428">
        <f>'2019 KESIS Energy Balance'!L83*'2019 KESIS Energy Balance (2)'!$B$1</f>
        <v>0</v>
      </c>
      <c r="M83" s="428">
        <f>'2019 KESIS Energy Balance'!M83*'2019 KESIS Energy Balance (2)'!$B$1</f>
        <v>0</v>
      </c>
      <c r="N83" s="428">
        <f>'2019 KESIS Energy Balance'!N83*'2019 KESIS Energy Balance (2)'!$B$1</f>
        <v>73427959040000</v>
      </c>
      <c r="O83" s="428">
        <f>'2019 KESIS Energy Balance'!O83*'2019 KESIS Energy Balance (2)'!$B$1</f>
        <v>201821050880000</v>
      </c>
      <c r="P83" s="428">
        <f>'2019 KESIS Energy Balance'!P83*'2019 KESIS Energy Balance (2)'!$B$1</f>
        <v>69079784960000</v>
      </c>
      <c r="Q83" s="428">
        <f>'2019 KESIS Energy Balance'!Q83*'2019 KESIS Energy Balance (2)'!$B$1</f>
        <v>4439006996480000</v>
      </c>
      <c r="R83" s="428">
        <f>'2019 KESIS Energy Balance'!R83*'2019 KESIS Energy Balance (2)'!$B$1</f>
        <v>0</v>
      </c>
      <c r="S83" s="428">
        <f>'2019 KESIS Energy Balance'!S83*'2019 KESIS Energy Balance (2)'!$B$1</f>
        <v>0</v>
      </c>
      <c r="T83" s="428">
        <f>'2019 KESIS Energy Balance'!T83*'2019 KESIS Energy Balance (2)'!$B$1</f>
        <v>0</v>
      </c>
      <c r="U83" s="428">
        <f>'2019 KESIS Energy Balance'!U83*'2019 KESIS Energy Balance (2)'!$B$1</f>
        <v>0</v>
      </c>
      <c r="V83" s="428">
        <f>'2019 KESIS Energy Balance'!V83*'2019 KESIS Energy Balance (2)'!$B$1</f>
        <v>0</v>
      </c>
      <c r="W83" s="428">
        <f>'2019 KESIS Energy Balance'!W83*'2019 KESIS Energy Balance (2)'!$B$1</f>
        <v>0</v>
      </c>
      <c r="X83" s="428">
        <f>'2019 KESIS Energy Balance'!X83*'2019 KESIS Energy Balance (2)'!$B$1</f>
        <v>0</v>
      </c>
      <c r="Y83" s="428">
        <f>'2019 KESIS Energy Balance'!Y83*'2019 KESIS Energy Balance (2)'!$B$1</f>
        <v>0</v>
      </c>
      <c r="Z83" s="428">
        <f>'2019 KESIS Energy Balance'!Z83*'2019 KESIS Energy Balance (2)'!$B$1</f>
        <v>0</v>
      </c>
      <c r="AA83" s="428">
        <f>'2019 KESIS Energy Balance'!AA83*'2019 KESIS Energy Balance (2)'!$B$1</f>
        <v>0</v>
      </c>
      <c r="AB83" s="428">
        <f>'2019 KESIS Energy Balance'!AB83*'2019 KESIS Energy Balance (2)'!$B$1</f>
        <v>0</v>
      </c>
      <c r="AC83" s="428">
        <f>'2019 KESIS Energy Balance'!AC83*'2019 KESIS Energy Balance (2)'!$B$1</f>
        <v>0</v>
      </c>
      <c r="AD83" s="428">
        <f>'2019 KESIS Energy Balance'!AD83*'2019 KESIS Energy Balance (2)'!$B$1</f>
        <v>0</v>
      </c>
      <c r="AE83" s="428">
        <f>'2019 KESIS Energy Balance'!AE83*'2019 KESIS Energy Balance (2)'!$B$1</f>
        <v>51332111360000</v>
      </c>
      <c r="AF83" s="428">
        <f>'2019 KESIS Energy Balance'!AF83*'2019 KESIS Energy Balance (2)'!$B$1</f>
        <v>0</v>
      </c>
      <c r="AG83" s="428">
        <f>'2019 KESIS Energy Balance'!AG83*'2019 KESIS Energy Balance (2)'!$B$1</f>
        <v>0</v>
      </c>
      <c r="AH83" s="428">
        <f>'2019 KESIS Energy Balance'!AH83*'2019 KESIS Energy Balance (2)'!$B$1</f>
        <v>65251776000000</v>
      </c>
      <c r="AI83" s="428">
        <f>'2019 KESIS Energy Balance'!AI83*'2019 KESIS Energy Balance (2)'!$B$1</f>
        <v>0</v>
      </c>
      <c r="AJ83" s="428">
        <f>'2019 KESIS Energy Balance'!AJ83*'2019 KESIS Energy Balance (2)'!$B$1</f>
        <v>0</v>
      </c>
      <c r="AK83" s="428">
        <f>'2019 KESIS Energy Balance'!AK83*'2019 KESIS Energy Balance (2)'!$B$1</f>
        <v>0</v>
      </c>
      <c r="AL83" s="428">
        <f>'2019 KESIS Energy Balance'!AL83*'2019 KESIS Energy Balance (2)'!$B$1</f>
        <v>0</v>
      </c>
      <c r="AM83" s="428">
        <f>'2019 KESIS Energy Balance'!AM83*'2019 KESIS Energy Balance (2)'!$B$1</f>
        <v>0</v>
      </c>
      <c r="AN83" s="428">
        <f>'2019 KESIS Energy Balance'!AN83*'2019 KESIS Energy Balance (2)'!$B$1</f>
        <v>0</v>
      </c>
      <c r="AO83" s="428">
        <f>'2019 KESIS Energy Balance'!AO83*'2019 KESIS Energy Balance (2)'!$B$1</f>
        <v>0</v>
      </c>
      <c r="AP83" s="428">
        <f>'2019 KESIS Energy Balance'!AP83*'2019 KESIS Energy Balance (2)'!$B$1</f>
        <v>12124858879999.998</v>
      </c>
      <c r="AQ83" s="428">
        <f>'2019 KESIS Energy Balance'!AQ83*'2019 KESIS Energy Balance (2)'!$B$1</f>
        <v>990055680000</v>
      </c>
      <c r="AR83" s="428">
        <f>'2019 KESIS Energy Balance'!AR83*'2019 KESIS Energy Balance (2)'!$B$1</f>
        <v>8714521600000</v>
      </c>
      <c r="AS83" s="428">
        <f>'2019 KESIS Energy Balance'!AS83*'2019 KESIS Energy Balance (2)'!$B$1</f>
        <v>163143804160000</v>
      </c>
      <c r="AT83" s="428">
        <f>'2019 KESIS Energy Balance'!AT83*'2019 KESIS Energy Balance (2)'!$B$1</f>
        <v>6682469120000</v>
      </c>
      <c r="AU83" s="428">
        <f>'2019 KESIS Energy Balance'!AU83*'2019 KESIS Energy Balance (2)'!$B$1</f>
        <v>9504431360000</v>
      </c>
      <c r="AV83" s="428">
        <f>'2019 KESIS Energy Balance'!AV83*'2019 KESIS Energy Balance (2)'!$B$1</f>
        <v>0</v>
      </c>
      <c r="AW83" s="428">
        <f>'2019 KESIS Energy Balance'!AW83*'2019 KESIS Energy Balance (2)'!$B$1</f>
        <v>0</v>
      </c>
      <c r="AX83" s="428">
        <f>'2019 KESIS Energy Balance'!AX83*'2019 KESIS Energy Balance (2)'!$B$1</f>
        <v>91073456640000</v>
      </c>
      <c r="AY83" s="428">
        <f>'2019 KESIS Energy Balance'!AY83*'2019 KESIS Energy Balance (2)'!$B$1</f>
        <v>0</v>
      </c>
      <c r="AZ83" s="428">
        <f>'2019 KESIS Energy Balance'!AZ83*'2019 KESIS Energy Balance (2)'!$B$1</f>
        <v>5789695665920000</v>
      </c>
      <c r="BA83" s="428">
        <f>'2019 KESIS Energy Balance'!BA83*'2019 KESIS Energy Balance (2)'!$B$1</f>
        <v>110654782720000</v>
      </c>
      <c r="BB83" s="428">
        <f>'2019 KESIS Energy Balance'!BB83*'2019 KESIS Energy Balance (2)'!$B$1</f>
        <v>0</v>
      </c>
      <c r="BC83" s="428">
        <f>'2019 KESIS Energy Balance'!BC83*'2019 KESIS Energy Balance (2)'!$B$1</f>
        <v>468262370560000</v>
      </c>
      <c r="BD83" s="428">
        <f>'2019 KESIS Energy Balance'!BD83*'2019 KESIS Energy Balance (2)'!$B$1</f>
        <v>0</v>
      </c>
      <c r="BE83" s="428">
        <f>'2019 KESIS Energy Balance'!BE83*'2019 KESIS Energy Balance (2)'!$B$1</f>
        <v>18821057280000</v>
      </c>
      <c r="BF83" s="428">
        <f>'2019 KESIS Energy Balance'!BF83*'2019 KESIS Energy Balance (2)'!$B$1</f>
        <v>105924529920000</v>
      </c>
      <c r="BG83" s="428">
        <f>'2019 KESIS Energy Balance'!BG83*'2019 KESIS Energy Balance (2)'!$B$1</f>
        <v>89550141440000</v>
      </c>
      <c r="BH83" s="428">
        <f>'2019 KESIS Energy Balance'!BH83*'2019 KESIS Energy Balance (2)'!$B$1</f>
        <v>0</v>
      </c>
      <c r="BI83" s="428">
        <f>'2019 KESIS Energy Balance'!BI83*'2019 KESIS Energy Balance (2)'!$B$1</f>
        <v>0</v>
      </c>
      <c r="BJ83" s="428">
        <f>'2019 KESIS Energy Balance'!BJ83*'2019 KESIS Energy Balance (2)'!$B$1</f>
        <v>2.04273003072E+16</v>
      </c>
      <c r="BK83" s="428">
        <f>'2019 KESIS Energy Balance'!BK83*'2019 KESIS Energy Balance (2)'!$B$1</f>
        <v>1486818289920000</v>
      </c>
      <c r="BL83" s="104"/>
      <c r="BM83" s="104"/>
    </row>
    <row r="84" spans="2:65" collapsed="1">
      <c r="B84" s="114" t="s">
        <v>393</v>
      </c>
      <c r="C84" s="115" t="s">
        <v>394</v>
      </c>
      <c r="D84" s="428">
        <f>'2019 KESIS Energy Balance'!D84*'2019 KESIS Energy Balance (2)'!$B$1</f>
        <v>0</v>
      </c>
      <c r="E84" s="428">
        <f>'2019 KESIS Energy Balance'!E84*'2019 KESIS Energy Balance (2)'!$B$1</f>
        <v>0</v>
      </c>
      <c r="F84" s="428">
        <f>'2019 KESIS Energy Balance'!F84*'2019 KESIS Energy Balance (2)'!$B$1</f>
        <v>0</v>
      </c>
      <c r="G84" s="428">
        <f>'2019 KESIS Energy Balance'!G84*'2019 KESIS Energy Balance (2)'!$B$1</f>
        <v>0</v>
      </c>
      <c r="H84" s="428">
        <f>'2019 KESIS Energy Balance'!H84*'2019 KESIS Energy Balance (2)'!$B$1</f>
        <v>0</v>
      </c>
      <c r="I84" s="428">
        <f>'2019 KESIS Energy Balance'!I84*'2019 KESIS Energy Balance (2)'!$B$1</f>
        <v>0</v>
      </c>
      <c r="J84" s="428">
        <f>'2019 KESIS Energy Balance'!J84*'2019 KESIS Energy Balance (2)'!$B$1</f>
        <v>0</v>
      </c>
      <c r="K84" s="428">
        <f>'2019 KESIS Energy Balance'!K84*'2019 KESIS Energy Balance (2)'!$B$1</f>
        <v>0</v>
      </c>
      <c r="L84" s="428">
        <f>'2019 KESIS Energy Balance'!L84*'2019 KESIS Energy Balance (2)'!$B$1</f>
        <v>0</v>
      </c>
      <c r="M84" s="428">
        <f>'2019 KESIS Energy Balance'!M84*'2019 KESIS Energy Balance (2)'!$B$1</f>
        <v>0</v>
      </c>
      <c r="N84" s="428">
        <f>'2019 KESIS Energy Balance'!N84*'2019 KESIS Energy Balance (2)'!$B$1</f>
        <v>87739185920000</v>
      </c>
      <c r="O84" s="428">
        <f>'2019 KESIS Energy Balance'!O84*'2019 KESIS Energy Balance (2)'!$B$1</f>
        <v>462257794560000</v>
      </c>
      <c r="P84" s="428">
        <f>'2019 KESIS Energy Balance'!P84*'2019 KESIS Energy Balance (2)'!$B$1</f>
        <v>97668788480000</v>
      </c>
      <c r="Q84" s="428">
        <f>'2019 KESIS Energy Balance'!Q84*'2019 KESIS Energy Balance (2)'!$B$1</f>
        <v>165691696640000</v>
      </c>
      <c r="R84" s="428">
        <f>'2019 KESIS Energy Balance'!R84*'2019 KESIS Energy Balance (2)'!$B$1</f>
        <v>2618721280000</v>
      </c>
      <c r="S84" s="428">
        <f>'2019 KESIS Energy Balance'!S84*'2019 KESIS Energy Balance (2)'!$B$1</f>
        <v>0</v>
      </c>
      <c r="T84" s="428">
        <f>'2019 KESIS Energy Balance'!T84*'2019 KESIS Energy Balance (2)'!$B$1</f>
        <v>0</v>
      </c>
      <c r="U84" s="428">
        <f>'2019 KESIS Energy Balance'!U84*'2019 KESIS Energy Balance (2)'!$B$1</f>
        <v>0</v>
      </c>
      <c r="V84" s="428">
        <f>'2019 KESIS Energy Balance'!V84*'2019 KESIS Energy Balance (2)'!$B$1</f>
        <v>0</v>
      </c>
      <c r="W84" s="428">
        <f>'2019 KESIS Energy Balance'!W84*'2019 KESIS Energy Balance (2)'!$B$1</f>
        <v>0</v>
      </c>
      <c r="X84" s="428">
        <f>'2019 KESIS Energy Balance'!X84*'2019 KESIS Energy Balance (2)'!$B$1</f>
        <v>0</v>
      </c>
      <c r="Y84" s="428">
        <f>'2019 KESIS Energy Balance'!Y84*'2019 KESIS Energy Balance (2)'!$B$1</f>
        <v>0</v>
      </c>
      <c r="Z84" s="428">
        <f>'2019 KESIS Energy Balance'!Z84*'2019 KESIS Energy Balance (2)'!$B$1</f>
        <v>0</v>
      </c>
      <c r="AA84" s="428">
        <f>'2019 KESIS Energy Balance'!AA84*'2019 KESIS Energy Balance (2)'!$B$1</f>
        <v>0</v>
      </c>
      <c r="AB84" s="428">
        <f>'2019 KESIS Energy Balance'!AB84*'2019 KESIS Energy Balance (2)'!$B$1</f>
        <v>0</v>
      </c>
      <c r="AC84" s="428">
        <f>'2019 KESIS Energy Balance'!AC84*'2019 KESIS Energy Balance (2)'!$B$1</f>
        <v>0</v>
      </c>
      <c r="AD84" s="428">
        <f>'2019 KESIS Energy Balance'!AD84*'2019 KESIS Energy Balance (2)'!$B$1</f>
        <v>0</v>
      </c>
      <c r="AE84" s="428">
        <f>'2019 KESIS Energy Balance'!AE84*'2019 KESIS Energy Balance (2)'!$B$1</f>
        <v>28331520000</v>
      </c>
      <c r="AF84" s="428">
        <f>'2019 KESIS Energy Balance'!AF84*'2019 KESIS Energy Balance (2)'!$B$1</f>
        <v>0</v>
      </c>
      <c r="AG84" s="428">
        <f>'2019 KESIS Energy Balance'!AG84*'2019 KESIS Energy Balance (2)'!$B$1</f>
        <v>0</v>
      </c>
      <c r="AH84" s="428">
        <f>'2019 KESIS Energy Balance'!AH84*'2019 KESIS Energy Balance (2)'!$B$1</f>
        <v>9556015360000</v>
      </c>
      <c r="AI84" s="428">
        <f>'2019 KESIS Energy Balance'!AI84*'2019 KESIS Energy Balance (2)'!$B$1</f>
        <v>45845795840000</v>
      </c>
      <c r="AJ84" s="428">
        <f>'2019 KESIS Energy Balance'!AJ84*'2019 KESIS Energy Balance (2)'!$B$1</f>
        <v>0</v>
      </c>
      <c r="AK84" s="428">
        <f>'2019 KESIS Energy Balance'!AK84*'2019 KESIS Energy Balance (2)'!$B$1</f>
        <v>0</v>
      </c>
      <c r="AL84" s="428">
        <f>'2019 KESIS Energy Balance'!AL84*'2019 KESIS Energy Balance (2)'!$B$1</f>
        <v>0</v>
      </c>
      <c r="AM84" s="428">
        <f>'2019 KESIS Energy Balance'!AM84*'2019 KESIS Energy Balance (2)'!$B$1</f>
        <v>0</v>
      </c>
      <c r="AN84" s="428">
        <f>'2019 KESIS Energy Balance'!AN84*'2019 KESIS Energy Balance (2)'!$B$1</f>
        <v>0</v>
      </c>
      <c r="AO84" s="428">
        <f>'2019 KESIS Energy Balance'!AO84*'2019 KESIS Energy Balance (2)'!$B$1</f>
        <v>0</v>
      </c>
      <c r="AP84" s="428">
        <f>'2019 KESIS Energy Balance'!AP84*'2019 KESIS Energy Balance (2)'!$B$1</f>
        <v>2212040960000</v>
      </c>
      <c r="AQ84" s="428">
        <f>'2019 KESIS Energy Balance'!AQ84*'2019 KESIS Energy Balance (2)'!$B$1</f>
        <v>1328407040000</v>
      </c>
      <c r="AR84" s="428">
        <f>'2019 KESIS Energy Balance'!AR84*'2019 KESIS Energy Balance (2)'!$B$1</f>
        <v>436043520000</v>
      </c>
      <c r="AS84" s="428">
        <f>'2019 KESIS Energy Balance'!AS84*'2019 KESIS Energy Balance (2)'!$B$1</f>
        <v>188122880000</v>
      </c>
      <c r="AT84" s="428">
        <f>'2019 KESIS Energy Balance'!AT84*'2019 KESIS Energy Balance (2)'!$B$1</f>
        <v>653053439999.99988</v>
      </c>
      <c r="AU84" s="428">
        <f>'2019 KESIS Energy Balance'!AU84*'2019 KESIS Energy Balance (2)'!$B$1</f>
        <v>0</v>
      </c>
      <c r="AV84" s="428">
        <f>'2019 KESIS Energy Balance'!AV84*'2019 KESIS Energy Balance (2)'!$B$1</f>
        <v>0</v>
      </c>
      <c r="AW84" s="428">
        <f>'2019 KESIS Energy Balance'!AW84*'2019 KESIS Energy Balance (2)'!$B$1</f>
        <v>0</v>
      </c>
      <c r="AX84" s="428">
        <f>'2019 KESIS Energy Balance'!AX84*'2019 KESIS Energy Balance (2)'!$B$1</f>
        <v>0</v>
      </c>
      <c r="AY84" s="428">
        <f>'2019 KESIS Energy Balance'!AY84*'2019 KESIS Energy Balance (2)'!$B$1</f>
        <v>0</v>
      </c>
      <c r="AZ84" s="428">
        <f>'2019 KESIS Energy Balance'!AZ84*'2019 KESIS Energy Balance (2)'!$B$1</f>
        <v>0</v>
      </c>
      <c r="BA84" s="428">
        <f>'2019 KESIS Energy Balance'!BA84*'2019 KESIS Energy Balance (2)'!$B$1</f>
        <v>95112959999.999985</v>
      </c>
      <c r="BB84" s="428">
        <f>'2019 KESIS Energy Balance'!BB84*'2019 KESIS Energy Balance (2)'!$B$1</f>
        <v>0</v>
      </c>
      <c r="BC84" s="428">
        <f>'2019 KESIS Energy Balance'!BC84*'2019 KESIS Energy Balance (2)'!$B$1</f>
        <v>47419623680000</v>
      </c>
      <c r="BD84" s="428">
        <f>'2019 KESIS Energy Balance'!BD84*'2019 KESIS Energy Balance (2)'!$B$1</f>
        <v>0</v>
      </c>
      <c r="BE84" s="428">
        <f>'2019 KESIS Energy Balance'!BE84*'2019 KESIS Energy Balance (2)'!$B$1</f>
        <v>0</v>
      </c>
      <c r="BF84" s="428">
        <f>'2019 KESIS Energy Balance'!BF84*'2019 KESIS Energy Balance (2)'!$B$1</f>
        <v>384459520000</v>
      </c>
      <c r="BG84" s="428">
        <f>'2019 KESIS Energy Balance'!BG84*'2019 KESIS Energy Balance (2)'!$B$1</f>
        <v>1101675520000</v>
      </c>
      <c r="BH84" s="428">
        <f>'2019 KESIS Energy Balance'!BH84*'2019 KESIS Energy Balance (2)'!$B$1</f>
        <v>0</v>
      </c>
      <c r="BI84" s="428">
        <f>'2019 KESIS Energy Balance'!BI84*'2019 KESIS Energy Balance (2)'!$B$1</f>
        <v>0</v>
      </c>
      <c r="BJ84" s="428">
        <f>'2019 KESIS Energy Balance'!BJ84*'2019 KESIS Energy Balance (2)'!$B$1</f>
        <v>925224869119999.88</v>
      </c>
      <c r="BK84" s="428">
        <f>'2019 KESIS Energy Balance'!BK84*'2019 KESIS Energy Balance (2)'!$B$1</f>
        <v>614846718720000</v>
      </c>
      <c r="BL84" s="104"/>
      <c r="BM84" s="104"/>
    </row>
    <row r="85" spans="2:65">
      <c r="B85" s="114" t="s">
        <v>395</v>
      </c>
      <c r="C85" s="115" t="s">
        <v>396</v>
      </c>
      <c r="D85" s="428">
        <f>'2019 KESIS Energy Balance'!D85*'2019 KESIS Energy Balance (2)'!$B$1</f>
        <v>0</v>
      </c>
      <c r="E85" s="428">
        <f>'2019 KESIS Energy Balance'!E85*'2019 KESIS Energy Balance (2)'!$B$1</f>
        <v>0</v>
      </c>
      <c r="F85" s="428">
        <f>'2019 KESIS Energy Balance'!F85*'2019 KESIS Energy Balance (2)'!$B$1</f>
        <v>0</v>
      </c>
      <c r="G85" s="428">
        <f>'2019 KESIS Energy Balance'!G85*'2019 KESIS Energy Balance (2)'!$B$1</f>
        <v>0</v>
      </c>
      <c r="H85" s="428">
        <f>'2019 KESIS Energy Balance'!H85*'2019 KESIS Energy Balance (2)'!$B$1</f>
        <v>0</v>
      </c>
      <c r="I85" s="428">
        <f>'2019 KESIS Energy Balance'!I85*'2019 KESIS Energy Balance (2)'!$B$1</f>
        <v>0</v>
      </c>
      <c r="J85" s="428">
        <f>'2019 KESIS Energy Balance'!J85*'2019 KESIS Energy Balance (2)'!$B$1</f>
        <v>0</v>
      </c>
      <c r="K85" s="428">
        <f>'2019 KESIS Energy Balance'!K85*'2019 KESIS Energy Balance (2)'!$B$1</f>
        <v>0</v>
      </c>
      <c r="L85" s="428">
        <f>'2019 KESIS Energy Balance'!L85*'2019 KESIS Energy Balance (2)'!$B$1</f>
        <v>0</v>
      </c>
      <c r="M85" s="428">
        <f>'2019 KESIS Energy Balance'!M85*'2019 KESIS Energy Balance (2)'!$B$1</f>
        <v>0</v>
      </c>
      <c r="N85" s="428">
        <f>'2019 KESIS Energy Balance'!N85*'2019 KESIS Energy Balance (2)'!$B$1</f>
        <v>0</v>
      </c>
      <c r="O85" s="428">
        <f>'2019 KESIS Energy Balance'!O85*'2019 KESIS Energy Balance (2)'!$B$1</f>
        <v>0</v>
      </c>
      <c r="P85" s="428">
        <f>'2019 KESIS Energy Balance'!P85*'2019 KESIS Energy Balance (2)'!$B$1</f>
        <v>0</v>
      </c>
      <c r="Q85" s="428">
        <f>'2019 KESIS Energy Balance'!Q85*'2019 KESIS Energy Balance (2)'!$B$1</f>
        <v>1153578824960000</v>
      </c>
      <c r="R85" s="428">
        <f>'2019 KESIS Energy Balance'!R85*'2019 KESIS Energy Balance (2)'!$B$1</f>
        <v>39934428160000</v>
      </c>
      <c r="S85" s="428">
        <f>'2019 KESIS Energy Balance'!S85*'2019 KESIS Energy Balance (2)'!$B$1</f>
        <v>0</v>
      </c>
      <c r="T85" s="428">
        <f>'2019 KESIS Energy Balance'!T85*'2019 KESIS Energy Balance (2)'!$B$1</f>
        <v>0</v>
      </c>
      <c r="U85" s="428">
        <f>'2019 KESIS Energy Balance'!U85*'2019 KESIS Energy Balance (2)'!$B$1</f>
        <v>0</v>
      </c>
      <c r="V85" s="428">
        <f>'2019 KESIS Energy Balance'!V85*'2019 KESIS Energy Balance (2)'!$B$1</f>
        <v>0</v>
      </c>
      <c r="W85" s="428">
        <f>'2019 KESIS Energy Balance'!W85*'2019 KESIS Energy Balance (2)'!$B$1</f>
        <v>0</v>
      </c>
      <c r="X85" s="428">
        <f>'2019 KESIS Energy Balance'!X85*'2019 KESIS Energy Balance (2)'!$B$1</f>
        <v>0</v>
      </c>
      <c r="Y85" s="428">
        <f>'2019 KESIS Energy Balance'!Y85*'2019 KESIS Energy Balance (2)'!$B$1</f>
        <v>0</v>
      </c>
      <c r="Z85" s="428">
        <f>'2019 KESIS Energy Balance'!Z85*'2019 KESIS Energy Balance (2)'!$B$1</f>
        <v>0</v>
      </c>
      <c r="AA85" s="428">
        <f>'2019 KESIS Energy Balance'!AA85*'2019 KESIS Energy Balance (2)'!$B$1</f>
        <v>0</v>
      </c>
      <c r="AB85" s="428">
        <f>'2019 KESIS Energy Balance'!AB85*'2019 KESIS Energy Balance (2)'!$B$1</f>
        <v>0</v>
      </c>
      <c r="AC85" s="428">
        <f>'2019 KESIS Energy Balance'!AC85*'2019 KESIS Energy Balance (2)'!$B$1</f>
        <v>0</v>
      </c>
      <c r="AD85" s="428">
        <f>'2019 KESIS Energy Balance'!AD85*'2019 KESIS Energy Balance (2)'!$B$1</f>
        <v>6983680000</v>
      </c>
      <c r="AE85" s="428">
        <f>'2019 KESIS Energy Balance'!AE85*'2019 KESIS Energy Balance (2)'!$B$1</f>
        <v>0</v>
      </c>
      <c r="AF85" s="428">
        <f>'2019 KESIS Energy Balance'!AF85*'2019 KESIS Energy Balance (2)'!$B$1</f>
        <v>0</v>
      </c>
      <c r="AG85" s="428">
        <f>'2019 KESIS Energy Balance'!AG85*'2019 KESIS Energy Balance (2)'!$B$1</f>
        <v>0</v>
      </c>
      <c r="AH85" s="428">
        <f>'2019 KESIS Energy Balance'!AH85*'2019 KESIS Energy Balance (2)'!$B$1</f>
        <v>12018794239999.998</v>
      </c>
      <c r="AI85" s="428">
        <f>'2019 KESIS Energy Balance'!AI85*'2019 KESIS Energy Balance (2)'!$B$1</f>
        <v>0</v>
      </c>
      <c r="AJ85" s="428">
        <f>'2019 KESIS Energy Balance'!AJ85*'2019 KESIS Energy Balance (2)'!$B$1</f>
        <v>0</v>
      </c>
      <c r="AK85" s="428">
        <f>'2019 KESIS Energy Balance'!AK85*'2019 KESIS Energy Balance (2)'!$B$1</f>
        <v>0</v>
      </c>
      <c r="AL85" s="428">
        <f>'2019 KESIS Energy Balance'!AL85*'2019 KESIS Energy Balance (2)'!$B$1</f>
        <v>0</v>
      </c>
      <c r="AM85" s="428">
        <f>'2019 KESIS Energy Balance'!AM85*'2019 KESIS Energy Balance (2)'!$B$1</f>
        <v>0</v>
      </c>
      <c r="AN85" s="428">
        <f>'2019 KESIS Energy Balance'!AN85*'2019 KESIS Energy Balance (2)'!$B$1</f>
        <v>0</v>
      </c>
      <c r="AO85" s="428">
        <f>'2019 KESIS Energy Balance'!AO85*'2019 KESIS Energy Balance (2)'!$B$1</f>
        <v>0</v>
      </c>
      <c r="AP85" s="428">
        <f>'2019 KESIS Energy Balance'!AP85*'2019 KESIS Energy Balance (2)'!$B$1</f>
        <v>785783040000</v>
      </c>
      <c r="AQ85" s="428">
        <f>'2019 KESIS Energy Balance'!AQ85*'2019 KESIS Energy Balance (2)'!$B$1</f>
        <v>4510584320000</v>
      </c>
      <c r="AR85" s="428">
        <f>'2019 KESIS Energy Balance'!AR85*'2019 KESIS Energy Balance (2)'!$B$1</f>
        <v>1349120000</v>
      </c>
      <c r="AS85" s="428">
        <f>'2019 KESIS Energy Balance'!AS85*'2019 KESIS Energy Balance (2)'!$B$1</f>
        <v>3079168000000</v>
      </c>
      <c r="AT85" s="428">
        <f>'2019 KESIS Energy Balance'!AT85*'2019 KESIS Energy Balance (2)'!$B$1</f>
        <v>45909760000</v>
      </c>
      <c r="AU85" s="428">
        <f>'2019 KESIS Energy Balance'!AU85*'2019 KESIS Energy Balance (2)'!$B$1</f>
        <v>0</v>
      </c>
      <c r="AV85" s="428">
        <f>'2019 KESIS Energy Balance'!AV85*'2019 KESIS Energy Balance (2)'!$B$1</f>
        <v>0</v>
      </c>
      <c r="AW85" s="428">
        <f>'2019 KESIS Energy Balance'!AW85*'2019 KESIS Energy Balance (2)'!$B$1</f>
        <v>0</v>
      </c>
      <c r="AX85" s="428">
        <f>'2019 KESIS Energy Balance'!AX85*'2019 KESIS Energy Balance (2)'!$B$1</f>
        <v>0</v>
      </c>
      <c r="AY85" s="428">
        <f>'2019 KESIS Energy Balance'!AY85*'2019 KESIS Energy Balance (2)'!$B$1</f>
        <v>0</v>
      </c>
      <c r="AZ85" s="428">
        <f>'2019 KESIS Energy Balance'!AZ85*'2019 KESIS Energy Balance (2)'!$B$1</f>
        <v>0</v>
      </c>
      <c r="BA85" s="428">
        <f>'2019 KESIS Energy Balance'!BA85*'2019 KESIS Energy Balance (2)'!$B$1</f>
        <v>0</v>
      </c>
      <c r="BB85" s="428">
        <f>'2019 KESIS Energy Balance'!BB85*'2019 KESIS Energy Balance (2)'!$B$1</f>
        <v>0</v>
      </c>
      <c r="BC85" s="428">
        <f>'2019 KESIS Energy Balance'!BC85*'2019 KESIS Energy Balance (2)'!$B$1</f>
        <v>0</v>
      </c>
      <c r="BD85" s="428">
        <f>'2019 KESIS Energy Balance'!BD85*'2019 KESIS Energy Balance (2)'!$B$1</f>
        <v>0</v>
      </c>
      <c r="BE85" s="428">
        <f>'2019 KESIS Energy Balance'!BE85*'2019 KESIS Energy Balance (2)'!$B$1</f>
        <v>0</v>
      </c>
      <c r="BF85" s="428">
        <f>'2019 KESIS Energy Balance'!BF85*'2019 KESIS Energy Balance (2)'!$B$1</f>
        <v>0</v>
      </c>
      <c r="BG85" s="428">
        <f>'2019 KESIS Energy Balance'!BG85*'2019 KESIS Energy Balance (2)'!$B$1</f>
        <v>0</v>
      </c>
      <c r="BH85" s="428">
        <f>'2019 KESIS Energy Balance'!BH85*'2019 KESIS Energy Balance (2)'!$B$1</f>
        <v>0</v>
      </c>
      <c r="BI85" s="428">
        <f>'2019 KESIS Energy Balance'!BI85*'2019 KESIS Energy Balance (2)'!$B$1</f>
        <v>0</v>
      </c>
      <c r="BJ85" s="428">
        <f>'2019 KESIS Energy Balance'!BJ85*'2019 KESIS Energy Balance (2)'!$B$1</f>
        <v>1213961825279999.8</v>
      </c>
      <c r="BK85" s="428">
        <f>'2019 KESIS Energy Balance'!BK85*'2019 KESIS Energy Balance (2)'!$B$1</f>
        <v>8422754560000</v>
      </c>
      <c r="BL85" s="104"/>
      <c r="BM85" s="104"/>
    </row>
    <row r="86" spans="2:65" collapsed="1">
      <c r="B86" s="114" t="s">
        <v>397</v>
      </c>
      <c r="C86" s="115" t="s">
        <v>398</v>
      </c>
      <c r="D86" s="428">
        <f>'2019 KESIS Energy Balance'!D86*'2019 KESIS Energy Balance (2)'!$B$1</f>
        <v>0</v>
      </c>
      <c r="E86" s="428">
        <f>'2019 KESIS Energy Balance'!E86*'2019 KESIS Energy Balance (2)'!$B$1</f>
        <v>0</v>
      </c>
      <c r="F86" s="428">
        <f>'2019 KESIS Energy Balance'!F86*'2019 KESIS Energy Balance (2)'!$B$1</f>
        <v>0</v>
      </c>
      <c r="G86" s="428">
        <f>'2019 KESIS Energy Balance'!G86*'2019 KESIS Energy Balance (2)'!$B$1</f>
        <v>447734755840000.06</v>
      </c>
      <c r="H86" s="428">
        <f>'2019 KESIS Energy Balance'!H86*'2019 KESIS Energy Balance (2)'!$B$1</f>
        <v>0</v>
      </c>
      <c r="I86" s="428">
        <f>'2019 KESIS Energy Balance'!I86*'2019 KESIS Energy Balance (2)'!$B$1</f>
        <v>0</v>
      </c>
      <c r="J86" s="428">
        <f>'2019 KESIS Energy Balance'!J86*'2019 KESIS Energy Balance (2)'!$B$1</f>
        <v>0</v>
      </c>
      <c r="K86" s="428">
        <f>'2019 KESIS Energy Balance'!K86*'2019 KESIS Energy Balance (2)'!$B$1</f>
        <v>0</v>
      </c>
      <c r="L86" s="428">
        <f>'2019 KESIS Energy Balance'!L86*'2019 KESIS Energy Balance (2)'!$B$1</f>
        <v>0</v>
      </c>
      <c r="M86" s="428">
        <f>'2019 KESIS Energy Balance'!M86*'2019 KESIS Energy Balance (2)'!$B$1</f>
        <v>0</v>
      </c>
      <c r="N86" s="428">
        <f>'2019 KESIS Energy Balance'!N86*'2019 KESIS Energy Balance (2)'!$B$1</f>
        <v>0</v>
      </c>
      <c r="O86" s="428">
        <f>'2019 KESIS Energy Balance'!O86*'2019 KESIS Energy Balance (2)'!$B$1</f>
        <v>0</v>
      </c>
      <c r="P86" s="428">
        <f>'2019 KESIS Energy Balance'!P86*'2019 KESIS Energy Balance (2)'!$B$1</f>
        <v>0</v>
      </c>
      <c r="Q86" s="428">
        <f>'2019 KESIS Energy Balance'!Q86*'2019 KESIS Energy Balance (2)'!$B$1</f>
        <v>144166050560000</v>
      </c>
      <c r="R86" s="428">
        <f>'2019 KESIS Energy Balance'!R86*'2019 KESIS Energy Balance (2)'!$B$1</f>
        <v>13065354239999.998</v>
      </c>
      <c r="S86" s="428">
        <f>'2019 KESIS Energy Balance'!S86*'2019 KESIS Energy Balance (2)'!$B$1</f>
        <v>0</v>
      </c>
      <c r="T86" s="428">
        <f>'2019 KESIS Energy Balance'!T86*'2019 KESIS Energy Balance (2)'!$B$1</f>
        <v>0</v>
      </c>
      <c r="U86" s="428">
        <f>'2019 KESIS Energy Balance'!U86*'2019 KESIS Energy Balance (2)'!$B$1</f>
        <v>0</v>
      </c>
      <c r="V86" s="428">
        <f>'2019 KESIS Energy Balance'!V86*'2019 KESIS Energy Balance (2)'!$B$1</f>
        <v>0</v>
      </c>
      <c r="W86" s="428">
        <f>'2019 KESIS Energy Balance'!W86*'2019 KESIS Energy Balance (2)'!$B$1</f>
        <v>32019537920000</v>
      </c>
      <c r="X86" s="428">
        <f>'2019 KESIS Energy Balance'!X86*'2019 KESIS Energy Balance (2)'!$B$1</f>
        <v>2966357760000</v>
      </c>
      <c r="Y86" s="428">
        <f>'2019 KESIS Energy Balance'!Y86*'2019 KESIS Energy Balance (2)'!$B$1</f>
        <v>0</v>
      </c>
      <c r="Z86" s="428">
        <f>'2019 KESIS Energy Balance'!Z86*'2019 KESIS Energy Balance (2)'!$B$1</f>
        <v>0</v>
      </c>
      <c r="AA86" s="428">
        <f>'2019 KESIS Energy Balance'!AA86*'2019 KESIS Energy Balance (2)'!$B$1</f>
        <v>0</v>
      </c>
      <c r="AB86" s="428">
        <f>'2019 KESIS Energy Balance'!AB86*'2019 KESIS Energy Balance (2)'!$B$1</f>
        <v>0</v>
      </c>
      <c r="AC86" s="428">
        <f>'2019 KESIS Energy Balance'!AC86*'2019 KESIS Energy Balance (2)'!$B$1</f>
        <v>0</v>
      </c>
      <c r="AD86" s="428">
        <f>'2019 KESIS Energy Balance'!AD86*'2019 KESIS Energy Balance (2)'!$B$1</f>
        <v>78685440000</v>
      </c>
      <c r="AE86" s="428">
        <f>'2019 KESIS Energy Balance'!AE86*'2019 KESIS Energy Balance (2)'!$B$1</f>
        <v>0</v>
      </c>
      <c r="AF86" s="428">
        <f>'2019 KESIS Energy Balance'!AF86*'2019 KESIS Energy Balance (2)'!$B$1</f>
        <v>0</v>
      </c>
      <c r="AG86" s="428">
        <f>'2019 KESIS Energy Balance'!AG86*'2019 KESIS Energy Balance (2)'!$B$1</f>
        <v>0</v>
      </c>
      <c r="AH86" s="428">
        <f>'2019 KESIS Energy Balance'!AH86*'2019 KESIS Energy Balance (2)'!$B$1</f>
        <v>9332577280000</v>
      </c>
      <c r="AI86" s="428">
        <f>'2019 KESIS Energy Balance'!AI86*'2019 KESIS Energy Balance (2)'!$B$1</f>
        <v>140327208960000.02</v>
      </c>
      <c r="AJ86" s="428">
        <f>'2019 KESIS Energy Balance'!AJ86*'2019 KESIS Energy Balance (2)'!$B$1</f>
        <v>0</v>
      </c>
      <c r="AK86" s="428">
        <f>'2019 KESIS Energy Balance'!AK86*'2019 KESIS Energy Balance (2)'!$B$1</f>
        <v>0</v>
      </c>
      <c r="AL86" s="428">
        <f>'2019 KESIS Energy Balance'!AL86*'2019 KESIS Energy Balance (2)'!$B$1</f>
        <v>0</v>
      </c>
      <c r="AM86" s="428">
        <f>'2019 KESIS Energy Balance'!AM86*'2019 KESIS Energy Balance (2)'!$B$1</f>
        <v>0</v>
      </c>
      <c r="AN86" s="428">
        <f>'2019 KESIS Energy Balance'!AN86*'2019 KESIS Energy Balance (2)'!$B$1</f>
        <v>0</v>
      </c>
      <c r="AO86" s="428">
        <f>'2019 KESIS Energy Balance'!AO86*'2019 KESIS Energy Balance (2)'!$B$1</f>
        <v>13194790399999.998</v>
      </c>
      <c r="AP86" s="428">
        <f>'2019 KESIS Energy Balance'!AP86*'2019 KESIS Energy Balance (2)'!$B$1</f>
        <v>672496640000</v>
      </c>
      <c r="AQ86" s="428">
        <f>'2019 KESIS Energy Balance'!AQ86*'2019 KESIS Energy Balance (2)'!$B$1</f>
        <v>7540152320000</v>
      </c>
      <c r="AR86" s="428">
        <f>'2019 KESIS Energy Balance'!AR86*'2019 KESIS Energy Balance (2)'!$B$1</f>
        <v>10315093760000</v>
      </c>
      <c r="AS86" s="428">
        <f>'2019 KESIS Energy Balance'!AS86*'2019 KESIS Energy Balance (2)'!$B$1</f>
        <v>130120600319999.98</v>
      </c>
      <c r="AT86" s="428">
        <f>'2019 KESIS Energy Balance'!AT86*'2019 KESIS Energy Balance (2)'!$B$1</f>
        <v>365968640000</v>
      </c>
      <c r="AU86" s="428">
        <f>'2019 KESIS Energy Balance'!AU86*'2019 KESIS Energy Balance (2)'!$B$1</f>
        <v>0</v>
      </c>
      <c r="AV86" s="428">
        <f>'2019 KESIS Energy Balance'!AV86*'2019 KESIS Energy Balance (2)'!$B$1</f>
        <v>0</v>
      </c>
      <c r="AW86" s="428">
        <f>'2019 KESIS Energy Balance'!AW86*'2019 KESIS Energy Balance (2)'!$B$1</f>
        <v>0</v>
      </c>
      <c r="AX86" s="428">
        <f>'2019 KESIS Energy Balance'!AX86*'2019 KESIS Energy Balance (2)'!$B$1</f>
        <v>0</v>
      </c>
      <c r="AY86" s="428">
        <f>'2019 KESIS Energy Balance'!AY86*'2019 KESIS Energy Balance (2)'!$B$1</f>
        <v>0</v>
      </c>
      <c r="AZ86" s="428">
        <f>'2019 KESIS Energy Balance'!AZ86*'2019 KESIS Energy Balance (2)'!$B$1</f>
        <v>0</v>
      </c>
      <c r="BA86" s="428">
        <f>'2019 KESIS Energy Balance'!BA86*'2019 KESIS Energy Balance (2)'!$B$1</f>
        <v>0</v>
      </c>
      <c r="BB86" s="428">
        <f>'2019 KESIS Energy Balance'!BB86*'2019 KESIS Energy Balance (2)'!$B$1</f>
        <v>0</v>
      </c>
      <c r="BC86" s="428">
        <f>'2019 KESIS Energy Balance'!BC86*'2019 KESIS Energy Balance (2)'!$B$1</f>
        <v>0</v>
      </c>
      <c r="BD86" s="428">
        <f>'2019 KESIS Energy Balance'!BD86*'2019 KESIS Energy Balance (2)'!$B$1</f>
        <v>0</v>
      </c>
      <c r="BE86" s="428">
        <f>'2019 KESIS Energy Balance'!BE86*'2019 KESIS Energy Balance (2)'!$B$1</f>
        <v>0</v>
      </c>
      <c r="BF86" s="428">
        <f>'2019 KESIS Energy Balance'!BF86*'2019 KESIS Energy Balance (2)'!$B$1</f>
        <v>0</v>
      </c>
      <c r="BG86" s="428">
        <f>'2019 KESIS Energy Balance'!BG86*'2019 KESIS Energy Balance (2)'!$B$1</f>
        <v>0</v>
      </c>
      <c r="BH86" s="428">
        <f>'2019 KESIS Energy Balance'!BH86*'2019 KESIS Energy Balance (2)'!$B$1</f>
        <v>0</v>
      </c>
      <c r="BI86" s="428">
        <f>'2019 KESIS Energy Balance'!BI86*'2019 KESIS Energy Balance (2)'!$B$1</f>
        <v>0</v>
      </c>
      <c r="BJ86" s="428">
        <f>'2019 KESIS Energy Balance'!BJ86*'2019 KESIS Energy Balance (2)'!$B$1</f>
        <v>951899630080000.13</v>
      </c>
      <c r="BK86" s="428">
        <f>'2019 KESIS Energy Balance'!BK86*'2019 KESIS Energy Balance (2)'!$B$1</f>
        <v>181033849600000</v>
      </c>
      <c r="BL86" s="104"/>
      <c r="BM86" s="104"/>
    </row>
    <row r="87" spans="2:65">
      <c r="B87" s="114" t="s">
        <v>399</v>
      </c>
      <c r="C87" s="115" t="s">
        <v>400</v>
      </c>
      <c r="D87" s="428">
        <f>'2019 KESIS Energy Balance'!D87*'2019 KESIS Energy Balance (2)'!$B$1</f>
        <v>0</v>
      </c>
      <c r="E87" s="428">
        <f>'2019 KESIS Energy Balance'!E87*'2019 KESIS Energy Balance (2)'!$B$1</f>
        <v>0</v>
      </c>
      <c r="F87" s="428">
        <f>'2019 KESIS Energy Balance'!F87*'2019 KESIS Energy Balance (2)'!$B$1</f>
        <v>0</v>
      </c>
      <c r="G87" s="428">
        <f>'2019 KESIS Energy Balance'!G87*'2019 KESIS Energy Balance (2)'!$B$1</f>
        <v>0</v>
      </c>
      <c r="H87" s="428">
        <f>'2019 KESIS Energy Balance'!H87*'2019 KESIS Energy Balance (2)'!$B$1</f>
        <v>0</v>
      </c>
      <c r="I87" s="428">
        <f>'2019 KESIS Energy Balance'!I87*'2019 KESIS Energy Balance (2)'!$B$1</f>
        <v>0</v>
      </c>
      <c r="J87" s="428">
        <f>'2019 KESIS Energy Balance'!J87*'2019 KESIS Energy Balance (2)'!$B$1</f>
        <v>0</v>
      </c>
      <c r="K87" s="428">
        <f>'2019 KESIS Energy Balance'!K87*'2019 KESIS Energy Balance (2)'!$B$1</f>
        <v>0</v>
      </c>
      <c r="L87" s="428">
        <f>'2019 KESIS Energy Balance'!L87*'2019 KESIS Energy Balance (2)'!$B$1</f>
        <v>0</v>
      </c>
      <c r="M87" s="428">
        <f>'2019 KESIS Energy Balance'!M87*'2019 KESIS Energy Balance (2)'!$B$1</f>
        <v>0</v>
      </c>
      <c r="N87" s="428">
        <f>'2019 KESIS Energy Balance'!N87*'2019 KESIS Energy Balance (2)'!$B$1</f>
        <v>0</v>
      </c>
      <c r="O87" s="428">
        <f>'2019 KESIS Energy Balance'!O87*'2019 KESIS Energy Balance (2)'!$B$1</f>
        <v>0</v>
      </c>
      <c r="P87" s="428">
        <f>'2019 KESIS Energy Balance'!P87*'2019 KESIS Energy Balance (2)'!$B$1</f>
        <v>0</v>
      </c>
      <c r="Q87" s="428">
        <f>'2019 KESIS Energy Balance'!Q87*'2019 KESIS Energy Balance (2)'!$B$1</f>
        <v>0</v>
      </c>
      <c r="R87" s="428">
        <f>'2019 KESIS Energy Balance'!R87*'2019 KESIS Energy Balance (2)'!$B$1</f>
        <v>0</v>
      </c>
      <c r="S87" s="428">
        <f>'2019 KESIS Energy Balance'!S87*'2019 KESIS Energy Balance (2)'!$B$1</f>
        <v>0</v>
      </c>
      <c r="T87" s="428">
        <f>'2019 KESIS Energy Balance'!T87*'2019 KESIS Energy Balance (2)'!$B$1</f>
        <v>0</v>
      </c>
      <c r="U87" s="428">
        <f>'2019 KESIS Energy Balance'!U87*'2019 KESIS Energy Balance (2)'!$B$1</f>
        <v>0</v>
      </c>
      <c r="V87" s="428">
        <f>'2019 KESIS Energy Balance'!V87*'2019 KESIS Energy Balance (2)'!$B$1</f>
        <v>0</v>
      </c>
      <c r="W87" s="428">
        <f>'2019 KESIS Energy Balance'!W87*'2019 KESIS Energy Balance (2)'!$B$1</f>
        <v>0</v>
      </c>
      <c r="X87" s="428">
        <f>'2019 KESIS Energy Balance'!X87*'2019 KESIS Energy Balance (2)'!$B$1</f>
        <v>0</v>
      </c>
      <c r="Y87" s="428">
        <f>'2019 KESIS Energy Balance'!Y87*'2019 KESIS Energy Balance (2)'!$B$1</f>
        <v>0</v>
      </c>
      <c r="Z87" s="428">
        <f>'2019 KESIS Energy Balance'!Z87*'2019 KESIS Energy Balance (2)'!$B$1</f>
        <v>0</v>
      </c>
      <c r="AA87" s="428">
        <f>'2019 KESIS Energy Balance'!AA87*'2019 KESIS Energy Balance (2)'!$B$1</f>
        <v>0</v>
      </c>
      <c r="AB87" s="428">
        <f>'2019 KESIS Energy Balance'!AB87*'2019 KESIS Energy Balance (2)'!$B$1</f>
        <v>0</v>
      </c>
      <c r="AC87" s="428">
        <f>'2019 KESIS Energy Balance'!AC87*'2019 KESIS Energy Balance (2)'!$B$1</f>
        <v>0</v>
      </c>
      <c r="AD87" s="428">
        <f>'2019 KESIS Energy Balance'!AD87*'2019 KESIS Energy Balance (2)'!$B$1</f>
        <v>0</v>
      </c>
      <c r="AE87" s="428">
        <f>'2019 KESIS Energy Balance'!AE87*'2019 KESIS Energy Balance (2)'!$B$1</f>
        <v>0</v>
      </c>
      <c r="AF87" s="428">
        <f>'2019 KESIS Energy Balance'!AF87*'2019 KESIS Energy Balance (2)'!$B$1</f>
        <v>0</v>
      </c>
      <c r="AG87" s="428">
        <f>'2019 KESIS Energy Balance'!AG87*'2019 KESIS Energy Balance (2)'!$B$1</f>
        <v>0</v>
      </c>
      <c r="AH87" s="428">
        <f>'2019 KESIS Energy Balance'!AH87*'2019 KESIS Energy Balance (2)'!$B$1</f>
        <v>0</v>
      </c>
      <c r="AI87" s="428">
        <f>'2019 KESIS Energy Balance'!AI87*'2019 KESIS Energy Balance (2)'!$B$1</f>
        <v>0</v>
      </c>
      <c r="AJ87" s="428">
        <f>'2019 KESIS Energy Balance'!AJ87*'2019 KESIS Energy Balance (2)'!$B$1</f>
        <v>0</v>
      </c>
      <c r="AK87" s="428">
        <f>'2019 KESIS Energy Balance'!AK87*'2019 KESIS Energy Balance (2)'!$B$1</f>
        <v>0</v>
      </c>
      <c r="AL87" s="428">
        <f>'2019 KESIS Energy Balance'!AL87*'2019 KESIS Energy Balance (2)'!$B$1</f>
        <v>0</v>
      </c>
      <c r="AM87" s="428">
        <f>'2019 KESIS Energy Balance'!AM87*'2019 KESIS Energy Balance (2)'!$B$1</f>
        <v>0</v>
      </c>
      <c r="AN87" s="428">
        <f>'2019 KESIS Energy Balance'!AN87*'2019 KESIS Energy Balance (2)'!$B$1</f>
        <v>0</v>
      </c>
      <c r="AO87" s="428">
        <f>'2019 KESIS Energy Balance'!AO87*'2019 KESIS Energy Balance (2)'!$B$1</f>
        <v>0</v>
      </c>
      <c r="AP87" s="428">
        <f>'2019 KESIS Energy Balance'!AP87*'2019 KESIS Energy Balance (2)'!$B$1</f>
        <v>0</v>
      </c>
      <c r="AQ87" s="428">
        <f>'2019 KESIS Energy Balance'!AQ87*'2019 KESIS Energy Balance (2)'!$B$1</f>
        <v>0</v>
      </c>
      <c r="AR87" s="428">
        <f>'2019 KESIS Energy Balance'!AR87*'2019 KESIS Energy Balance (2)'!$B$1</f>
        <v>0</v>
      </c>
      <c r="AS87" s="428">
        <f>'2019 KESIS Energy Balance'!AS87*'2019 KESIS Energy Balance (2)'!$B$1</f>
        <v>0</v>
      </c>
      <c r="AT87" s="428">
        <f>'2019 KESIS Energy Balance'!AT87*'2019 KESIS Energy Balance (2)'!$B$1</f>
        <v>0</v>
      </c>
      <c r="AU87" s="428">
        <f>'2019 KESIS Energy Balance'!AU87*'2019 KESIS Energy Balance (2)'!$B$1</f>
        <v>0</v>
      </c>
      <c r="AV87" s="428">
        <f>'2019 KESIS Energy Balance'!AV87*'2019 KESIS Energy Balance (2)'!$B$1</f>
        <v>0</v>
      </c>
      <c r="AW87" s="428">
        <f>'2019 KESIS Energy Balance'!AW87*'2019 KESIS Energy Balance (2)'!$B$1</f>
        <v>0</v>
      </c>
      <c r="AX87" s="428">
        <f>'2019 KESIS Energy Balance'!AX87*'2019 KESIS Energy Balance (2)'!$B$1</f>
        <v>0</v>
      </c>
      <c r="AY87" s="428">
        <f>'2019 KESIS Energy Balance'!AY87*'2019 KESIS Energy Balance (2)'!$B$1</f>
        <v>0</v>
      </c>
      <c r="AZ87" s="428">
        <f>'2019 KESIS Energy Balance'!AZ87*'2019 KESIS Energy Balance (2)'!$B$1</f>
        <v>0</v>
      </c>
      <c r="BA87" s="428">
        <f>'2019 KESIS Energy Balance'!BA87*'2019 KESIS Energy Balance (2)'!$B$1</f>
        <v>0</v>
      </c>
      <c r="BB87" s="428">
        <f>'2019 KESIS Energy Balance'!BB87*'2019 KESIS Energy Balance (2)'!$B$1</f>
        <v>0</v>
      </c>
      <c r="BC87" s="428">
        <f>'2019 KESIS Energy Balance'!BC87*'2019 KESIS Energy Balance (2)'!$B$1</f>
        <v>0</v>
      </c>
      <c r="BD87" s="428">
        <f>'2019 KESIS Energy Balance'!BD87*'2019 KESIS Energy Balance (2)'!$B$1</f>
        <v>0</v>
      </c>
      <c r="BE87" s="428">
        <f>'2019 KESIS Energy Balance'!BE87*'2019 KESIS Energy Balance (2)'!$B$1</f>
        <v>0</v>
      </c>
      <c r="BF87" s="428">
        <f>'2019 KESIS Energy Balance'!BF87*'2019 KESIS Energy Balance (2)'!$B$1</f>
        <v>0</v>
      </c>
      <c r="BG87" s="428">
        <f>'2019 KESIS Energy Balance'!BG87*'2019 KESIS Energy Balance (2)'!$B$1</f>
        <v>0</v>
      </c>
      <c r="BH87" s="428">
        <f>'2019 KESIS Energy Balance'!BH87*'2019 KESIS Energy Balance (2)'!$B$1</f>
        <v>0</v>
      </c>
      <c r="BI87" s="428">
        <f>'2019 KESIS Energy Balance'!BI87*'2019 KESIS Energy Balance (2)'!$B$1</f>
        <v>6420819200000</v>
      </c>
      <c r="BJ87" s="428">
        <f>'2019 KESIS Energy Balance'!BJ87*'2019 KESIS Energy Balance (2)'!$B$1</f>
        <v>6420819200000</v>
      </c>
      <c r="BK87" s="428">
        <f>'2019 KESIS Energy Balance'!BK87*'2019 KESIS Energy Balance (2)'!$B$1</f>
        <v>0</v>
      </c>
      <c r="BL87" s="104"/>
      <c r="BM87" s="104"/>
    </row>
    <row r="88" spans="2:65">
      <c r="B88" s="100" t="s">
        <v>401</v>
      </c>
      <c r="C88" s="134" t="s">
        <v>402</v>
      </c>
      <c r="D88" s="428">
        <f>'2019 KESIS Energy Balance'!D88*'2019 KESIS Energy Balance (2)'!$B$1</f>
        <v>0</v>
      </c>
      <c r="E88" s="428">
        <f>'2019 KESIS Energy Balance'!E88*'2019 KESIS Energy Balance (2)'!$B$1</f>
        <v>0</v>
      </c>
      <c r="F88" s="428">
        <f>'2019 KESIS Energy Balance'!F88*'2019 KESIS Energy Balance (2)'!$B$1</f>
        <v>0</v>
      </c>
      <c r="G88" s="428">
        <f>'2019 KESIS Energy Balance'!G88*'2019 KESIS Energy Balance (2)'!$B$1</f>
        <v>2914868753920000</v>
      </c>
      <c r="H88" s="428">
        <f>'2019 KESIS Energy Balance'!H88*'2019 KESIS Energy Balance (2)'!$B$1</f>
        <v>0</v>
      </c>
      <c r="I88" s="428">
        <f>'2019 KESIS Energy Balance'!I88*'2019 KESIS Energy Balance (2)'!$B$1</f>
        <v>0</v>
      </c>
      <c r="J88" s="428">
        <f>'2019 KESIS Energy Balance'!J88*'2019 KESIS Energy Balance (2)'!$B$1</f>
        <v>0</v>
      </c>
      <c r="K88" s="428">
        <f>'2019 KESIS Energy Balance'!K88*'2019 KESIS Energy Balance (2)'!$B$1</f>
        <v>0</v>
      </c>
      <c r="L88" s="428">
        <f>'2019 KESIS Energy Balance'!L88*'2019 KESIS Energy Balance (2)'!$B$1</f>
        <v>0</v>
      </c>
      <c r="M88" s="428">
        <f>'2019 KESIS Energy Balance'!M88*'2019 KESIS Energy Balance (2)'!$B$1</f>
        <v>0</v>
      </c>
      <c r="N88" s="428">
        <f>'2019 KESIS Energy Balance'!N88*'2019 KESIS Energy Balance (2)'!$B$1</f>
        <v>0</v>
      </c>
      <c r="O88" s="428">
        <f>'2019 KESIS Energy Balance'!O88*'2019 KESIS Energy Balance (2)'!$B$1</f>
        <v>0</v>
      </c>
      <c r="P88" s="428">
        <f>'2019 KESIS Energy Balance'!P88*'2019 KESIS Energy Balance (2)'!$B$1</f>
        <v>0</v>
      </c>
      <c r="Q88" s="428">
        <f>'2019 KESIS Energy Balance'!Q88*'2019 KESIS Energy Balance (2)'!$B$1</f>
        <v>1934425593599999.8</v>
      </c>
      <c r="R88" s="428">
        <f>'2019 KESIS Energy Balance'!R88*'2019 KESIS Energy Balance (2)'!$B$1</f>
        <v>725939528960000</v>
      </c>
      <c r="S88" s="428">
        <f>'2019 KESIS Energy Balance'!S88*'2019 KESIS Energy Balance (2)'!$B$1</f>
        <v>0</v>
      </c>
      <c r="T88" s="428">
        <f>'2019 KESIS Energy Balance'!T88*'2019 KESIS Energy Balance (2)'!$B$1</f>
        <v>0</v>
      </c>
      <c r="U88" s="428">
        <f>'2019 KESIS Energy Balance'!U88*'2019 KESIS Energy Balance (2)'!$B$1</f>
        <v>0</v>
      </c>
      <c r="V88" s="428">
        <f>'2019 KESIS Energy Balance'!V88*'2019 KESIS Energy Balance (2)'!$B$1</f>
        <v>0</v>
      </c>
      <c r="W88" s="428">
        <f>'2019 KESIS Energy Balance'!W88*'2019 KESIS Energy Balance (2)'!$B$1</f>
        <v>409332174080000</v>
      </c>
      <c r="X88" s="428">
        <f>'2019 KESIS Energy Balance'!X88*'2019 KESIS Energy Balance (2)'!$B$1</f>
        <v>90030071039999.984</v>
      </c>
      <c r="Y88" s="428">
        <f>'2019 KESIS Energy Balance'!Y88*'2019 KESIS Energy Balance (2)'!$B$1</f>
        <v>0</v>
      </c>
      <c r="Z88" s="428">
        <f>'2019 KESIS Energy Balance'!Z88*'2019 KESIS Energy Balance (2)'!$B$1</f>
        <v>0</v>
      </c>
      <c r="AA88" s="428">
        <f>'2019 KESIS Energy Balance'!AA88*'2019 KESIS Energy Balance (2)'!$B$1</f>
        <v>0</v>
      </c>
      <c r="AB88" s="428">
        <f>'2019 KESIS Energy Balance'!AB88*'2019 KESIS Energy Balance (2)'!$B$1</f>
        <v>0</v>
      </c>
      <c r="AC88" s="428">
        <f>'2019 KESIS Energy Balance'!AC88*'2019 KESIS Energy Balance (2)'!$B$1</f>
        <v>0</v>
      </c>
      <c r="AD88" s="428">
        <f>'2019 KESIS Energy Balance'!AD88*'2019 KESIS Energy Balance (2)'!$B$1</f>
        <v>42435180800000</v>
      </c>
      <c r="AE88" s="428">
        <f>'2019 KESIS Energy Balance'!AE88*'2019 KESIS Energy Balance (2)'!$B$1</f>
        <v>272442880000</v>
      </c>
      <c r="AF88" s="428">
        <f>'2019 KESIS Energy Balance'!AF88*'2019 KESIS Energy Balance (2)'!$B$1</f>
        <v>0</v>
      </c>
      <c r="AG88" s="428">
        <f>'2019 KESIS Energy Balance'!AG88*'2019 KESIS Energy Balance (2)'!$B$1</f>
        <v>0</v>
      </c>
      <c r="AH88" s="428">
        <f>'2019 KESIS Energy Balance'!AH88*'2019 KESIS Energy Balance (2)'!$B$1</f>
        <v>354991009280000</v>
      </c>
      <c r="AI88" s="428">
        <f>'2019 KESIS Energy Balance'!AI88*'2019 KESIS Energy Balance (2)'!$B$1</f>
        <v>464923973120000</v>
      </c>
      <c r="AJ88" s="428">
        <f>'2019 KESIS Energy Balance'!AJ88*'2019 KESIS Energy Balance (2)'!$B$1</f>
        <v>0</v>
      </c>
      <c r="AK88" s="428">
        <f>'2019 KESIS Energy Balance'!AK88*'2019 KESIS Energy Balance (2)'!$B$1</f>
        <v>0</v>
      </c>
      <c r="AL88" s="428">
        <f>'2019 KESIS Energy Balance'!AL88*'2019 KESIS Energy Balance (2)'!$B$1</f>
        <v>0</v>
      </c>
      <c r="AM88" s="428">
        <f>'2019 KESIS Energy Balance'!AM88*'2019 KESIS Energy Balance (2)'!$B$1</f>
        <v>0</v>
      </c>
      <c r="AN88" s="428">
        <f>'2019 KESIS Energy Balance'!AN88*'2019 KESIS Energy Balance (2)'!$B$1</f>
        <v>0</v>
      </c>
      <c r="AO88" s="428">
        <f>'2019 KESIS Energy Balance'!AO88*'2019 KESIS Energy Balance (2)'!$B$1</f>
        <v>951673295360000</v>
      </c>
      <c r="AP88" s="428">
        <f>'2019 KESIS Energy Balance'!AP88*'2019 KESIS Energy Balance (2)'!$B$1</f>
        <v>302298945280000</v>
      </c>
      <c r="AQ88" s="428">
        <f>'2019 KESIS Energy Balance'!AQ88*'2019 KESIS Energy Balance (2)'!$B$1</f>
        <v>149466663680000</v>
      </c>
      <c r="AR88" s="428">
        <f>'2019 KESIS Energy Balance'!AR88*'2019 KESIS Energy Balance (2)'!$B$1</f>
        <v>192945785600000</v>
      </c>
      <c r="AS88" s="428">
        <f>'2019 KESIS Energy Balance'!AS88*'2019 KESIS Energy Balance (2)'!$B$1</f>
        <v>557772673280000</v>
      </c>
      <c r="AT88" s="428">
        <f>'2019 KESIS Energy Balance'!AT88*'2019 KESIS Energy Balance (2)'!$B$1</f>
        <v>6723696640000</v>
      </c>
      <c r="AU88" s="428">
        <f>'2019 KESIS Energy Balance'!AU88*'2019 KESIS Energy Balance (2)'!$B$1</f>
        <v>26235820799999.996</v>
      </c>
      <c r="AV88" s="428">
        <f>'2019 KESIS Energy Balance'!AV88*'2019 KESIS Energy Balance (2)'!$B$1</f>
        <v>0</v>
      </c>
      <c r="AW88" s="428">
        <f>'2019 KESIS Energy Balance'!AW88*'2019 KESIS Energy Balance (2)'!$B$1</f>
        <v>0</v>
      </c>
      <c r="AX88" s="428">
        <f>'2019 KESIS Energy Balance'!AX88*'2019 KESIS Energy Balance (2)'!$B$1</f>
        <v>0</v>
      </c>
      <c r="AY88" s="428">
        <f>'2019 KESIS Energy Balance'!AY88*'2019 KESIS Energy Balance (2)'!$B$1</f>
        <v>0</v>
      </c>
      <c r="AZ88" s="428">
        <f>'2019 KESIS Energy Balance'!AZ88*'2019 KESIS Energy Balance (2)'!$B$1</f>
        <v>0</v>
      </c>
      <c r="BA88" s="428">
        <f>'2019 KESIS Energy Balance'!BA88*'2019 KESIS Energy Balance (2)'!$B$1</f>
        <v>0</v>
      </c>
      <c r="BB88" s="428">
        <f>'2019 KESIS Energy Balance'!BB88*'2019 KESIS Energy Balance (2)'!$B$1</f>
        <v>0</v>
      </c>
      <c r="BC88" s="428">
        <f>'2019 KESIS Energy Balance'!BC88*'2019 KESIS Energy Balance (2)'!$B$1</f>
        <v>0</v>
      </c>
      <c r="BD88" s="428">
        <f>'2019 KESIS Energy Balance'!BD88*'2019 KESIS Energy Balance (2)'!$B$1</f>
        <v>0</v>
      </c>
      <c r="BE88" s="428">
        <f>'2019 KESIS Energy Balance'!BE88*'2019 KESIS Energy Balance (2)'!$B$1</f>
        <v>0</v>
      </c>
      <c r="BF88" s="428">
        <f>'2019 KESIS Energy Balance'!BF88*'2019 KESIS Energy Balance (2)'!$B$1</f>
        <v>0</v>
      </c>
      <c r="BG88" s="428">
        <f>'2019 KESIS Energy Balance'!BG88*'2019 KESIS Energy Balance (2)'!$B$1</f>
        <v>0</v>
      </c>
      <c r="BH88" s="428">
        <f>'2019 KESIS Energy Balance'!BH88*'2019 KESIS Energy Balance (2)'!$B$1</f>
        <v>0</v>
      </c>
      <c r="BI88" s="428">
        <f>'2019 KESIS Energy Balance'!BI88*'2019 KESIS Energy Balance (2)'!$B$1</f>
        <v>2134336369920000</v>
      </c>
      <c r="BJ88" s="428">
        <f>'2019 KESIS Energy Balance'!BJ88*'2019 KESIS Energy Balance (2)'!$B$1</f>
        <v>1.1258671978240002E+16</v>
      </c>
      <c r="BK88" s="428">
        <f>'2019 KESIS Energy Balance'!BK88*'2019 KESIS Energy Balance (2)'!$B$1</f>
        <v>1644775759360000</v>
      </c>
      <c r="BL88" s="104"/>
      <c r="BM88" s="104"/>
    </row>
    <row r="89" spans="2:65">
      <c r="B89" s="114" t="s">
        <v>403</v>
      </c>
      <c r="C89" s="115" t="s">
        <v>396</v>
      </c>
      <c r="D89" s="428">
        <f>'2019 KESIS Energy Balance'!D89*'2019 KESIS Energy Balance (2)'!$B$1</f>
        <v>0</v>
      </c>
      <c r="E89" s="428">
        <f>'2019 KESIS Energy Balance'!E89*'2019 KESIS Energy Balance (2)'!$B$1</f>
        <v>0</v>
      </c>
      <c r="F89" s="428">
        <f>'2019 KESIS Energy Balance'!F89*'2019 KESIS Energy Balance (2)'!$B$1</f>
        <v>0</v>
      </c>
      <c r="G89" s="428">
        <f>'2019 KESIS Energy Balance'!G89*'2019 KESIS Energy Balance (2)'!$B$1</f>
        <v>0</v>
      </c>
      <c r="H89" s="428">
        <f>'2019 KESIS Energy Balance'!H89*'2019 KESIS Energy Balance (2)'!$B$1</f>
        <v>0</v>
      </c>
      <c r="I89" s="428">
        <f>'2019 KESIS Energy Balance'!I89*'2019 KESIS Energy Balance (2)'!$B$1</f>
        <v>0</v>
      </c>
      <c r="J89" s="428">
        <f>'2019 KESIS Energy Balance'!J89*'2019 KESIS Energy Balance (2)'!$B$1</f>
        <v>0</v>
      </c>
      <c r="K89" s="428">
        <f>'2019 KESIS Energy Balance'!K89*'2019 KESIS Energy Balance (2)'!$B$1</f>
        <v>0</v>
      </c>
      <c r="L89" s="428">
        <f>'2019 KESIS Energy Balance'!L89*'2019 KESIS Energy Balance (2)'!$B$1</f>
        <v>0</v>
      </c>
      <c r="M89" s="428">
        <f>'2019 KESIS Energy Balance'!M89*'2019 KESIS Energy Balance (2)'!$B$1</f>
        <v>0</v>
      </c>
      <c r="N89" s="428">
        <f>'2019 KESIS Energy Balance'!N89*'2019 KESIS Energy Balance (2)'!$B$1</f>
        <v>0</v>
      </c>
      <c r="O89" s="428">
        <f>'2019 KESIS Energy Balance'!O89*'2019 KESIS Energy Balance (2)'!$B$1</f>
        <v>0</v>
      </c>
      <c r="P89" s="428">
        <f>'2019 KESIS Energy Balance'!P89*'2019 KESIS Energy Balance (2)'!$B$1</f>
        <v>0</v>
      </c>
      <c r="Q89" s="428">
        <f>'2019 KESIS Energy Balance'!Q89*'2019 KESIS Energy Balance (2)'!$B$1</f>
        <v>1861610809600000</v>
      </c>
      <c r="R89" s="428">
        <f>'2019 KESIS Energy Balance'!R89*'2019 KESIS Energy Balance (2)'!$B$1</f>
        <v>238169041920000</v>
      </c>
      <c r="S89" s="428">
        <f>'2019 KESIS Energy Balance'!S89*'2019 KESIS Energy Balance (2)'!$B$1</f>
        <v>0</v>
      </c>
      <c r="T89" s="428">
        <f>'2019 KESIS Energy Balance'!T89*'2019 KESIS Energy Balance (2)'!$B$1</f>
        <v>0</v>
      </c>
      <c r="U89" s="428">
        <f>'2019 KESIS Energy Balance'!U89*'2019 KESIS Energy Balance (2)'!$B$1</f>
        <v>0</v>
      </c>
      <c r="V89" s="428">
        <f>'2019 KESIS Energy Balance'!V89*'2019 KESIS Energy Balance (2)'!$B$1</f>
        <v>0</v>
      </c>
      <c r="W89" s="428">
        <f>'2019 KESIS Energy Balance'!W89*'2019 KESIS Energy Balance (2)'!$B$1</f>
        <v>0</v>
      </c>
      <c r="X89" s="428">
        <f>'2019 KESIS Energy Balance'!X89*'2019 KESIS Energy Balance (2)'!$B$1</f>
        <v>0</v>
      </c>
      <c r="Y89" s="428">
        <f>'2019 KESIS Energy Balance'!Y89*'2019 KESIS Energy Balance (2)'!$B$1</f>
        <v>0</v>
      </c>
      <c r="Z89" s="428">
        <f>'2019 KESIS Energy Balance'!Z89*'2019 KESIS Energy Balance (2)'!$B$1</f>
        <v>0</v>
      </c>
      <c r="AA89" s="428">
        <f>'2019 KESIS Energy Balance'!AA89*'2019 KESIS Energy Balance (2)'!$B$1</f>
        <v>0</v>
      </c>
      <c r="AB89" s="428">
        <f>'2019 KESIS Energy Balance'!AB89*'2019 KESIS Energy Balance (2)'!$B$1</f>
        <v>0</v>
      </c>
      <c r="AC89" s="428">
        <f>'2019 KESIS Energy Balance'!AC89*'2019 KESIS Energy Balance (2)'!$B$1</f>
        <v>0</v>
      </c>
      <c r="AD89" s="428">
        <f>'2019 KESIS Energy Balance'!AD89*'2019 KESIS Energy Balance (2)'!$B$1</f>
        <v>62654720000</v>
      </c>
      <c r="AE89" s="428">
        <f>'2019 KESIS Energy Balance'!AE89*'2019 KESIS Energy Balance (2)'!$B$1</f>
        <v>0</v>
      </c>
      <c r="AF89" s="428">
        <f>'2019 KESIS Energy Balance'!AF89*'2019 KESIS Energy Balance (2)'!$B$1</f>
        <v>0</v>
      </c>
      <c r="AG89" s="428">
        <f>'2019 KESIS Energy Balance'!AG89*'2019 KESIS Energy Balance (2)'!$B$1</f>
        <v>0</v>
      </c>
      <c r="AH89" s="428">
        <f>'2019 KESIS Energy Balance'!AH89*'2019 KESIS Energy Balance (2)'!$B$1</f>
        <v>104935505920000</v>
      </c>
      <c r="AI89" s="428">
        <f>'2019 KESIS Energy Balance'!AI89*'2019 KESIS Energy Balance (2)'!$B$1</f>
        <v>0</v>
      </c>
      <c r="AJ89" s="428">
        <f>'2019 KESIS Energy Balance'!AJ89*'2019 KESIS Energy Balance (2)'!$B$1</f>
        <v>0</v>
      </c>
      <c r="AK89" s="428">
        <f>'2019 KESIS Energy Balance'!AK89*'2019 KESIS Energy Balance (2)'!$B$1</f>
        <v>0</v>
      </c>
      <c r="AL89" s="428">
        <f>'2019 KESIS Energy Balance'!AL89*'2019 KESIS Energy Balance (2)'!$B$1</f>
        <v>0</v>
      </c>
      <c r="AM89" s="428">
        <f>'2019 KESIS Energy Balance'!AM89*'2019 KESIS Energy Balance (2)'!$B$1</f>
        <v>0</v>
      </c>
      <c r="AN89" s="428">
        <f>'2019 KESIS Energy Balance'!AN89*'2019 KESIS Energy Balance (2)'!$B$1</f>
        <v>0</v>
      </c>
      <c r="AO89" s="428">
        <f>'2019 KESIS Energy Balance'!AO89*'2019 KESIS Energy Balance (2)'!$B$1</f>
        <v>0</v>
      </c>
      <c r="AP89" s="428">
        <f>'2019 KESIS Energy Balance'!AP89*'2019 KESIS Energy Balance (2)'!$B$1</f>
        <v>111699477760000</v>
      </c>
      <c r="AQ89" s="428">
        <f>'2019 KESIS Energy Balance'!AQ89*'2019 KESIS Energy Balance (2)'!$B$1</f>
        <v>104150080000000</v>
      </c>
      <c r="AR89" s="428">
        <f>'2019 KESIS Energy Balance'!AR89*'2019 KESIS Energy Balance (2)'!$B$1</f>
        <v>18057495040000</v>
      </c>
      <c r="AS89" s="428">
        <f>'2019 KESIS Energy Balance'!AS89*'2019 KESIS Energy Balance (2)'!$B$1</f>
        <v>80033766400000</v>
      </c>
      <c r="AT89" s="428">
        <f>'2019 KESIS Energy Balance'!AT89*'2019 KESIS Energy Balance (2)'!$B$1</f>
        <v>1492999680000</v>
      </c>
      <c r="AU89" s="428">
        <f>'2019 KESIS Energy Balance'!AU89*'2019 KESIS Energy Balance (2)'!$B$1</f>
        <v>0</v>
      </c>
      <c r="AV89" s="428">
        <f>'2019 KESIS Energy Balance'!AV89*'2019 KESIS Energy Balance (2)'!$B$1</f>
        <v>0</v>
      </c>
      <c r="AW89" s="428">
        <f>'2019 KESIS Energy Balance'!AW89*'2019 KESIS Energy Balance (2)'!$B$1</f>
        <v>0</v>
      </c>
      <c r="AX89" s="428">
        <f>'2019 KESIS Energy Balance'!AX89*'2019 KESIS Energy Balance (2)'!$B$1</f>
        <v>0</v>
      </c>
      <c r="AY89" s="428">
        <f>'2019 KESIS Energy Balance'!AY89*'2019 KESIS Energy Balance (2)'!$B$1</f>
        <v>0</v>
      </c>
      <c r="AZ89" s="428">
        <f>'2019 KESIS Energy Balance'!AZ89*'2019 KESIS Energy Balance (2)'!$B$1</f>
        <v>0</v>
      </c>
      <c r="BA89" s="428">
        <f>'2019 KESIS Energy Balance'!BA89*'2019 KESIS Energy Balance (2)'!$B$1</f>
        <v>0</v>
      </c>
      <c r="BB89" s="428">
        <f>'2019 KESIS Energy Balance'!BB89*'2019 KESIS Energy Balance (2)'!$B$1</f>
        <v>0</v>
      </c>
      <c r="BC89" s="428">
        <f>'2019 KESIS Energy Balance'!BC89*'2019 KESIS Energy Balance (2)'!$B$1</f>
        <v>0</v>
      </c>
      <c r="BD89" s="428">
        <f>'2019 KESIS Energy Balance'!BD89*'2019 KESIS Energy Balance (2)'!$B$1</f>
        <v>0</v>
      </c>
      <c r="BE89" s="428">
        <f>'2019 KESIS Energy Balance'!BE89*'2019 KESIS Energy Balance (2)'!$B$1</f>
        <v>0</v>
      </c>
      <c r="BF89" s="428">
        <f>'2019 KESIS Energy Balance'!BF89*'2019 KESIS Energy Balance (2)'!$B$1</f>
        <v>0</v>
      </c>
      <c r="BG89" s="428">
        <f>'2019 KESIS Energy Balance'!BG89*'2019 KESIS Energy Balance (2)'!$B$1</f>
        <v>0</v>
      </c>
      <c r="BH89" s="428">
        <f>'2019 KESIS Energy Balance'!BH89*'2019 KESIS Energy Balance (2)'!$B$1</f>
        <v>0</v>
      </c>
      <c r="BI89" s="428">
        <f>'2019 KESIS Energy Balance'!BI89*'2019 KESIS Energy Balance (2)'!$B$1</f>
        <v>1743865726720000</v>
      </c>
      <c r="BJ89" s="428">
        <f>'2019 KESIS Energy Balance'!BJ89*'2019 KESIS Energy Balance (2)'!$B$1</f>
        <v>4264077557760000</v>
      </c>
      <c r="BK89" s="428">
        <f>'2019 KESIS Energy Balance'!BK89*'2019 KESIS Energy Balance (2)'!$B$1</f>
        <v>315433818880000</v>
      </c>
      <c r="BL89" s="104"/>
      <c r="BM89" s="104"/>
    </row>
    <row r="90" spans="2:65" collapsed="1">
      <c r="B90" s="114" t="s">
        <v>404</v>
      </c>
      <c r="C90" s="115" t="s">
        <v>398</v>
      </c>
      <c r="D90" s="428">
        <f>'2019 KESIS Energy Balance'!D90*'2019 KESIS Energy Balance (2)'!$B$1</f>
        <v>0</v>
      </c>
      <c r="E90" s="428">
        <f>'2019 KESIS Energy Balance'!E90*'2019 KESIS Energy Balance (2)'!$B$1</f>
        <v>0</v>
      </c>
      <c r="F90" s="428">
        <f>'2019 KESIS Energy Balance'!F90*'2019 KESIS Energy Balance (2)'!$B$1</f>
        <v>0</v>
      </c>
      <c r="G90" s="428">
        <f>'2019 KESIS Energy Balance'!G90*'2019 KESIS Energy Balance (2)'!$B$1</f>
        <v>2914868753920000</v>
      </c>
      <c r="H90" s="428">
        <f>'2019 KESIS Energy Balance'!H90*'2019 KESIS Energy Balance (2)'!$B$1</f>
        <v>0</v>
      </c>
      <c r="I90" s="428">
        <f>'2019 KESIS Energy Balance'!I90*'2019 KESIS Energy Balance (2)'!$B$1</f>
        <v>0</v>
      </c>
      <c r="J90" s="428">
        <f>'2019 KESIS Energy Balance'!J90*'2019 KESIS Energy Balance (2)'!$B$1</f>
        <v>0</v>
      </c>
      <c r="K90" s="428">
        <f>'2019 KESIS Energy Balance'!K90*'2019 KESIS Energy Balance (2)'!$B$1</f>
        <v>0</v>
      </c>
      <c r="L90" s="428">
        <f>'2019 KESIS Energy Balance'!L90*'2019 KESIS Energy Balance (2)'!$B$1</f>
        <v>0</v>
      </c>
      <c r="M90" s="428">
        <f>'2019 KESIS Energy Balance'!M90*'2019 KESIS Energy Balance (2)'!$B$1</f>
        <v>0</v>
      </c>
      <c r="N90" s="428">
        <f>'2019 KESIS Energy Balance'!N90*'2019 KESIS Energy Balance (2)'!$B$1</f>
        <v>0</v>
      </c>
      <c r="O90" s="428">
        <f>'2019 KESIS Energy Balance'!O90*'2019 KESIS Energy Balance (2)'!$B$1</f>
        <v>0</v>
      </c>
      <c r="P90" s="428">
        <f>'2019 KESIS Energy Balance'!P90*'2019 KESIS Energy Balance (2)'!$B$1</f>
        <v>0</v>
      </c>
      <c r="Q90" s="428">
        <f>'2019 KESIS Energy Balance'!Q90*'2019 KESIS Energy Balance (2)'!$B$1</f>
        <v>28706496000000</v>
      </c>
      <c r="R90" s="428">
        <f>'2019 KESIS Energy Balance'!R90*'2019 KESIS Energy Balance (2)'!$B$1</f>
        <v>206230332160000.03</v>
      </c>
      <c r="S90" s="428">
        <f>'2019 KESIS Energy Balance'!S90*'2019 KESIS Energy Balance (2)'!$B$1</f>
        <v>0</v>
      </c>
      <c r="T90" s="428">
        <f>'2019 KESIS Energy Balance'!T90*'2019 KESIS Energy Balance (2)'!$B$1</f>
        <v>0</v>
      </c>
      <c r="U90" s="428">
        <f>'2019 KESIS Energy Balance'!U90*'2019 KESIS Energy Balance (2)'!$B$1</f>
        <v>0</v>
      </c>
      <c r="V90" s="428">
        <f>'2019 KESIS Energy Balance'!V90*'2019 KESIS Energy Balance (2)'!$B$1</f>
        <v>0</v>
      </c>
      <c r="W90" s="428">
        <f>'2019 KESIS Energy Balance'!W90*'2019 KESIS Energy Balance (2)'!$B$1</f>
        <v>409332174080000</v>
      </c>
      <c r="X90" s="428">
        <f>'2019 KESIS Energy Balance'!X90*'2019 KESIS Energy Balance (2)'!$B$1</f>
        <v>87203783680000</v>
      </c>
      <c r="Y90" s="428">
        <f>'2019 KESIS Energy Balance'!Y90*'2019 KESIS Energy Balance (2)'!$B$1</f>
        <v>0</v>
      </c>
      <c r="Z90" s="428">
        <f>'2019 KESIS Energy Balance'!Z90*'2019 KESIS Energy Balance (2)'!$B$1</f>
        <v>0</v>
      </c>
      <c r="AA90" s="428">
        <f>'2019 KESIS Energy Balance'!AA90*'2019 KESIS Energy Balance (2)'!$B$1</f>
        <v>0</v>
      </c>
      <c r="AB90" s="428">
        <f>'2019 KESIS Energy Balance'!AB90*'2019 KESIS Energy Balance (2)'!$B$1</f>
        <v>0</v>
      </c>
      <c r="AC90" s="428">
        <f>'2019 KESIS Energy Balance'!AC90*'2019 KESIS Energy Balance (2)'!$B$1</f>
        <v>0</v>
      </c>
      <c r="AD90" s="428">
        <f>'2019 KESIS Energy Balance'!AD90*'2019 KESIS Energy Balance (2)'!$B$1</f>
        <v>8094719999.999999</v>
      </c>
      <c r="AE90" s="428">
        <f>'2019 KESIS Energy Balance'!AE90*'2019 KESIS Energy Balance (2)'!$B$1</f>
        <v>0</v>
      </c>
      <c r="AF90" s="428">
        <f>'2019 KESIS Energy Balance'!AF90*'2019 KESIS Energy Balance (2)'!$B$1</f>
        <v>0</v>
      </c>
      <c r="AG90" s="428">
        <f>'2019 KESIS Energy Balance'!AG90*'2019 KESIS Energy Balance (2)'!$B$1</f>
        <v>0</v>
      </c>
      <c r="AH90" s="428">
        <f>'2019 KESIS Energy Balance'!AH90*'2019 KESIS Energy Balance (2)'!$B$1</f>
        <v>131365917440000</v>
      </c>
      <c r="AI90" s="428">
        <f>'2019 KESIS Energy Balance'!AI90*'2019 KESIS Energy Balance (2)'!$B$1</f>
        <v>464923973120000</v>
      </c>
      <c r="AJ90" s="428">
        <f>'2019 KESIS Energy Balance'!AJ90*'2019 KESIS Energy Balance (2)'!$B$1</f>
        <v>0</v>
      </c>
      <c r="AK90" s="428">
        <f>'2019 KESIS Energy Balance'!AK90*'2019 KESIS Energy Balance (2)'!$B$1</f>
        <v>0</v>
      </c>
      <c r="AL90" s="428">
        <f>'2019 KESIS Energy Balance'!AL90*'2019 KESIS Energy Balance (2)'!$B$1</f>
        <v>0</v>
      </c>
      <c r="AM90" s="428">
        <f>'2019 KESIS Energy Balance'!AM90*'2019 KESIS Energy Balance (2)'!$B$1</f>
        <v>0</v>
      </c>
      <c r="AN90" s="428">
        <f>'2019 KESIS Energy Balance'!AN90*'2019 KESIS Energy Balance (2)'!$B$1</f>
        <v>0</v>
      </c>
      <c r="AO90" s="428">
        <f>'2019 KESIS Energy Balance'!AO90*'2019 KESIS Energy Balance (2)'!$B$1</f>
        <v>928017666560000</v>
      </c>
      <c r="AP90" s="428">
        <f>'2019 KESIS Energy Balance'!AP90*'2019 KESIS Energy Balance (2)'!$B$1</f>
        <v>0</v>
      </c>
      <c r="AQ90" s="428">
        <f>'2019 KESIS Energy Balance'!AQ90*'2019 KESIS Energy Balance (2)'!$B$1</f>
        <v>45316544000000</v>
      </c>
      <c r="AR90" s="428">
        <f>'2019 KESIS Energy Balance'!AR90*'2019 KESIS Energy Balance (2)'!$B$1</f>
        <v>152082766080000</v>
      </c>
      <c r="AS90" s="428">
        <f>'2019 KESIS Energy Balance'!AS90*'2019 KESIS Energy Balance (2)'!$B$1</f>
        <v>453934597120000</v>
      </c>
      <c r="AT90" s="428">
        <f>'2019 KESIS Energy Balance'!AT90*'2019 KESIS Energy Balance (2)'!$B$1</f>
        <v>0</v>
      </c>
      <c r="AU90" s="428">
        <f>'2019 KESIS Energy Balance'!AU90*'2019 KESIS Energy Balance (2)'!$B$1</f>
        <v>0</v>
      </c>
      <c r="AV90" s="428">
        <f>'2019 KESIS Energy Balance'!AV90*'2019 KESIS Energy Balance (2)'!$B$1</f>
        <v>0</v>
      </c>
      <c r="AW90" s="428">
        <f>'2019 KESIS Energy Balance'!AW90*'2019 KESIS Energy Balance (2)'!$B$1</f>
        <v>0</v>
      </c>
      <c r="AX90" s="428">
        <f>'2019 KESIS Energy Balance'!AX90*'2019 KESIS Energy Balance (2)'!$B$1</f>
        <v>0</v>
      </c>
      <c r="AY90" s="428">
        <f>'2019 KESIS Energy Balance'!AY90*'2019 KESIS Energy Balance (2)'!$B$1</f>
        <v>0</v>
      </c>
      <c r="AZ90" s="428">
        <f>'2019 KESIS Energy Balance'!AZ90*'2019 KESIS Energy Balance (2)'!$B$1</f>
        <v>0</v>
      </c>
      <c r="BA90" s="428">
        <f>'2019 KESIS Energy Balance'!BA90*'2019 KESIS Energy Balance (2)'!$B$1</f>
        <v>0</v>
      </c>
      <c r="BB90" s="428">
        <f>'2019 KESIS Energy Balance'!BB90*'2019 KESIS Energy Balance (2)'!$B$1</f>
        <v>0</v>
      </c>
      <c r="BC90" s="428">
        <f>'2019 KESIS Energy Balance'!BC90*'2019 KESIS Energy Balance (2)'!$B$1</f>
        <v>0</v>
      </c>
      <c r="BD90" s="428">
        <f>'2019 KESIS Energy Balance'!BD90*'2019 KESIS Energy Balance (2)'!$B$1</f>
        <v>0</v>
      </c>
      <c r="BE90" s="428">
        <f>'2019 KESIS Energy Balance'!BE90*'2019 KESIS Energy Balance (2)'!$B$1</f>
        <v>0</v>
      </c>
      <c r="BF90" s="428">
        <f>'2019 KESIS Energy Balance'!BF90*'2019 KESIS Energy Balance (2)'!$B$1</f>
        <v>0</v>
      </c>
      <c r="BG90" s="428">
        <f>'2019 KESIS Energy Balance'!BG90*'2019 KESIS Energy Balance (2)'!$B$1</f>
        <v>0</v>
      </c>
      <c r="BH90" s="428">
        <f>'2019 KESIS Energy Balance'!BH90*'2019 KESIS Energy Balance (2)'!$B$1</f>
        <v>0</v>
      </c>
      <c r="BI90" s="428">
        <f>'2019 KESIS Energy Balance'!BI90*'2019 KESIS Energy Balance (2)'!$B$1</f>
        <v>280316622079999.97</v>
      </c>
      <c r="BJ90" s="428">
        <f>'2019 KESIS Energy Balance'!BJ90*'2019 KESIS Energy Balance (2)'!$B$1</f>
        <v>6102307720960000</v>
      </c>
      <c r="BK90" s="428">
        <f>'2019 KESIS Energy Balance'!BK90*'2019 KESIS Energy Balance (2)'!$B$1</f>
        <v>1060666081280000</v>
      </c>
      <c r="BL90" s="104"/>
      <c r="BM90" s="104"/>
    </row>
    <row r="91" spans="2:65">
      <c r="B91" s="114" t="s">
        <v>405</v>
      </c>
      <c r="C91" s="115" t="s">
        <v>406</v>
      </c>
      <c r="D91" s="428">
        <f>'2019 KESIS Energy Balance'!D91*'2019 KESIS Energy Balance (2)'!$B$1</f>
        <v>0</v>
      </c>
      <c r="E91" s="428">
        <f>'2019 KESIS Energy Balance'!E91*'2019 KESIS Energy Balance (2)'!$B$1</f>
        <v>0</v>
      </c>
      <c r="F91" s="428">
        <f>'2019 KESIS Energy Balance'!F91*'2019 KESIS Energy Balance (2)'!$B$1</f>
        <v>0</v>
      </c>
      <c r="G91" s="428">
        <f>'2019 KESIS Energy Balance'!G91*'2019 KESIS Energy Balance (2)'!$B$1</f>
        <v>0</v>
      </c>
      <c r="H91" s="428">
        <f>'2019 KESIS Energy Balance'!H91*'2019 KESIS Energy Balance (2)'!$B$1</f>
        <v>0</v>
      </c>
      <c r="I91" s="428">
        <f>'2019 KESIS Energy Balance'!I91*'2019 KESIS Energy Balance (2)'!$B$1</f>
        <v>0</v>
      </c>
      <c r="J91" s="428">
        <f>'2019 KESIS Energy Balance'!J91*'2019 KESIS Energy Balance (2)'!$B$1</f>
        <v>0</v>
      </c>
      <c r="K91" s="428">
        <f>'2019 KESIS Energy Balance'!K91*'2019 KESIS Energy Balance (2)'!$B$1</f>
        <v>0</v>
      </c>
      <c r="L91" s="428">
        <f>'2019 KESIS Energy Balance'!L91*'2019 KESIS Energy Balance (2)'!$B$1</f>
        <v>0</v>
      </c>
      <c r="M91" s="428">
        <f>'2019 KESIS Energy Balance'!M91*'2019 KESIS Energy Balance (2)'!$B$1</f>
        <v>0</v>
      </c>
      <c r="N91" s="428">
        <f>'2019 KESIS Energy Balance'!N91*'2019 KESIS Energy Balance (2)'!$B$1</f>
        <v>0</v>
      </c>
      <c r="O91" s="428">
        <f>'2019 KESIS Energy Balance'!O91*'2019 KESIS Energy Balance (2)'!$B$1</f>
        <v>0</v>
      </c>
      <c r="P91" s="428">
        <f>'2019 KESIS Energy Balance'!P91*'2019 KESIS Energy Balance (2)'!$B$1</f>
        <v>0</v>
      </c>
      <c r="Q91" s="428">
        <f>'2019 KESIS Energy Balance'!Q91*'2019 KESIS Energy Balance (2)'!$B$1</f>
        <v>44108288000000</v>
      </c>
      <c r="R91" s="428">
        <f>'2019 KESIS Energy Balance'!R91*'2019 KESIS Energy Balance (2)'!$B$1</f>
        <v>265669464320000</v>
      </c>
      <c r="S91" s="428">
        <f>'2019 KESIS Energy Balance'!S91*'2019 KESIS Energy Balance (2)'!$B$1</f>
        <v>0</v>
      </c>
      <c r="T91" s="428">
        <f>'2019 KESIS Energy Balance'!T91*'2019 KESIS Energy Balance (2)'!$B$1</f>
        <v>0</v>
      </c>
      <c r="U91" s="428">
        <f>'2019 KESIS Energy Balance'!U91*'2019 KESIS Energy Balance (2)'!$B$1</f>
        <v>0</v>
      </c>
      <c r="V91" s="428">
        <f>'2019 KESIS Energy Balance'!V91*'2019 KESIS Energy Balance (2)'!$B$1</f>
        <v>0</v>
      </c>
      <c r="W91" s="428">
        <f>'2019 KESIS Energy Balance'!W91*'2019 KESIS Energy Balance (2)'!$B$1</f>
        <v>0</v>
      </c>
      <c r="X91" s="428">
        <f>'2019 KESIS Energy Balance'!X91*'2019 KESIS Energy Balance (2)'!$B$1</f>
        <v>1193693440000</v>
      </c>
      <c r="Y91" s="428">
        <f>'2019 KESIS Energy Balance'!Y91*'2019 KESIS Energy Balance (2)'!$B$1</f>
        <v>0</v>
      </c>
      <c r="Z91" s="428">
        <f>'2019 KESIS Energy Balance'!Z91*'2019 KESIS Energy Balance (2)'!$B$1</f>
        <v>0</v>
      </c>
      <c r="AA91" s="428">
        <f>'2019 KESIS Energy Balance'!AA91*'2019 KESIS Energy Balance (2)'!$B$1</f>
        <v>0</v>
      </c>
      <c r="AB91" s="428">
        <f>'2019 KESIS Energy Balance'!AB91*'2019 KESIS Energy Balance (2)'!$B$1</f>
        <v>0</v>
      </c>
      <c r="AC91" s="428">
        <f>'2019 KESIS Energy Balance'!AC91*'2019 KESIS Energy Balance (2)'!$B$1</f>
        <v>0</v>
      </c>
      <c r="AD91" s="428">
        <f>'2019 KESIS Energy Balance'!AD91*'2019 KESIS Energy Balance (2)'!$B$1</f>
        <v>389856000000</v>
      </c>
      <c r="AE91" s="428">
        <f>'2019 KESIS Energy Balance'!AE91*'2019 KESIS Energy Balance (2)'!$B$1</f>
        <v>12023040000</v>
      </c>
      <c r="AF91" s="428">
        <f>'2019 KESIS Energy Balance'!AF91*'2019 KESIS Energy Balance (2)'!$B$1</f>
        <v>0</v>
      </c>
      <c r="AG91" s="428">
        <f>'2019 KESIS Energy Balance'!AG91*'2019 KESIS Energy Balance (2)'!$B$1</f>
        <v>0</v>
      </c>
      <c r="AH91" s="428">
        <f>'2019 KESIS Energy Balance'!AH91*'2019 KESIS Energy Balance (2)'!$B$1</f>
        <v>54723164160000</v>
      </c>
      <c r="AI91" s="428">
        <f>'2019 KESIS Energy Balance'!AI91*'2019 KESIS Energy Balance (2)'!$B$1</f>
        <v>0</v>
      </c>
      <c r="AJ91" s="428">
        <f>'2019 KESIS Energy Balance'!AJ91*'2019 KESIS Energy Balance (2)'!$B$1</f>
        <v>0</v>
      </c>
      <c r="AK91" s="428">
        <f>'2019 KESIS Energy Balance'!AK91*'2019 KESIS Energy Balance (2)'!$B$1</f>
        <v>0</v>
      </c>
      <c r="AL91" s="428">
        <f>'2019 KESIS Energy Balance'!AL91*'2019 KESIS Energy Balance (2)'!$B$1</f>
        <v>0</v>
      </c>
      <c r="AM91" s="428">
        <f>'2019 KESIS Energy Balance'!AM91*'2019 KESIS Energy Balance (2)'!$B$1</f>
        <v>0</v>
      </c>
      <c r="AN91" s="428">
        <f>'2019 KESIS Energy Balance'!AN91*'2019 KESIS Energy Balance (2)'!$B$1</f>
        <v>0</v>
      </c>
      <c r="AO91" s="428">
        <f>'2019 KESIS Energy Balance'!AO91*'2019 KESIS Energy Balance (2)'!$B$1</f>
        <v>0</v>
      </c>
      <c r="AP91" s="428">
        <f>'2019 KESIS Energy Balance'!AP91*'2019 KESIS Energy Balance (2)'!$B$1</f>
        <v>0</v>
      </c>
      <c r="AQ91" s="428">
        <f>'2019 KESIS Energy Balance'!AQ91*'2019 KESIS Energy Balance (2)'!$B$1</f>
        <v>0</v>
      </c>
      <c r="AR91" s="428">
        <f>'2019 KESIS Energy Balance'!AR91*'2019 KESIS Energy Balance (2)'!$B$1</f>
        <v>0</v>
      </c>
      <c r="AS91" s="428">
        <f>'2019 KESIS Energy Balance'!AS91*'2019 KESIS Energy Balance (2)'!$B$1</f>
        <v>0</v>
      </c>
      <c r="AT91" s="428">
        <f>'2019 KESIS Energy Balance'!AT91*'2019 KESIS Energy Balance (2)'!$B$1</f>
        <v>5230736640000</v>
      </c>
      <c r="AU91" s="428">
        <f>'2019 KESIS Energy Balance'!AU91*'2019 KESIS Energy Balance (2)'!$B$1</f>
        <v>26235820799999.996</v>
      </c>
      <c r="AV91" s="428">
        <f>'2019 KESIS Energy Balance'!AV91*'2019 KESIS Energy Balance (2)'!$B$1</f>
        <v>0</v>
      </c>
      <c r="AW91" s="428">
        <f>'2019 KESIS Energy Balance'!AW91*'2019 KESIS Energy Balance (2)'!$B$1</f>
        <v>0</v>
      </c>
      <c r="AX91" s="428">
        <f>'2019 KESIS Energy Balance'!AX91*'2019 KESIS Energy Balance (2)'!$B$1</f>
        <v>0</v>
      </c>
      <c r="AY91" s="428">
        <f>'2019 KESIS Energy Balance'!AY91*'2019 KESIS Energy Balance (2)'!$B$1</f>
        <v>0</v>
      </c>
      <c r="AZ91" s="428">
        <f>'2019 KESIS Energy Balance'!AZ91*'2019 KESIS Energy Balance (2)'!$B$1</f>
        <v>0</v>
      </c>
      <c r="BA91" s="428">
        <f>'2019 KESIS Energy Balance'!BA91*'2019 KESIS Energy Balance (2)'!$B$1</f>
        <v>0</v>
      </c>
      <c r="BB91" s="428">
        <f>'2019 KESIS Energy Balance'!BB91*'2019 KESIS Energy Balance (2)'!$B$1</f>
        <v>0</v>
      </c>
      <c r="BC91" s="428">
        <f>'2019 KESIS Energy Balance'!BC91*'2019 KESIS Energy Balance (2)'!$B$1</f>
        <v>0</v>
      </c>
      <c r="BD91" s="428">
        <f>'2019 KESIS Energy Balance'!BD91*'2019 KESIS Energy Balance (2)'!$B$1</f>
        <v>0</v>
      </c>
      <c r="BE91" s="428">
        <f>'2019 KESIS Energy Balance'!BE91*'2019 KESIS Energy Balance (2)'!$B$1</f>
        <v>0</v>
      </c>
      <c r="BF91" s="428">
        <f>'2019 KESIS Energy Balance'!BF91*'2019 KESIS Energy Balance (2)'!$B$1</f>
        <v>0</v>
      </c>
      <c r="BG91" s="428">
        <f>'2019 KESIS Energy Balance'!BG91*'2019 KESIS Energy Balance (2)'!$B$1</f>
        <v>0</v>
      </c>
      <c r="BH91" s="428">
        <f>'2019 KESIS Energy Balance'!BH91*'2019 KESIS Energy Balance (2)'!$B$1</f>
        <v>0</v>
      </c>
      <c r="BI91" s="428">
        <f>'2019 KESIS Energy Balance'!BI91*'2019 KESIS Energy Balance (2)'!$B$1</f>
        <v>0</v>
      </c>
      <c r="BJ91" s="428">
        <f>'2019 KESIS Energy Balance'!BJ91*'2019 KESIS Energy Balance (2)'!$B$1</f>
        <v>397563046399999.94</v>
      </c>
      <c r="BK91" s="428">
        <f>'2019 KESIS Energy Balance'!BK91*'2019 KESIS Energy Balance (2)'!$B$1</f>
        <v>31466557440000</v>
      </c>
      <c r="BL91" s="104"/>
      <c r="BM91" s="104"/>
    </row>
    <row r="92" spans="2:65" collapsed="1">
      <c r="B92" s="114" t="s">
        <v>407</v>
      </c>
      <c r="C92" s="115" t="s">
        <v>408</v>
      </c>
      <c r="D92" s="428">
        <f>'2019 KESIS Energy Balance'!D92*'2019 KESIS Energy Balance (2)'!$B$1</f>
        <v>0</v>
      </c>
      <c r="E92" s="428">
        <f>'2019 KESIS Energy Balance'!E92*'2019 KESIS Energy Balance (2)'!$B$1</f>
        <v>0</v>
      </c>
      <c r="F92" s="428">
        <f>'2019 KESIS Energy Balance'!F92*'2019 KESIS Energy Balance (2)'!$B$1</f>
        <v>0</v>
      </c>
      <c r="G92" s="428">
        <f>'2019 KESIS Energy Balance'!G92*'2019 KESIS Energy Balance (2)'!$B$1</f>
        <v>0</v>
      </c>
      <c r="H92" s="428">
        <f>'2019 KESIS Energy Balance'!H92*'2019 KESIS Energy Balance (2)'!$B$1</f>
        <v>0</v>
      </c>
      <c r="I92" s="428">
        <f>'2019 KESIS Energy Balance'!I92*'2019 KESIS Energy Balance (2)'!$B$1</f>
        <v>0</v>
      </c>
      <c r="J92" s="428">
        <f>'2019 KESIS Energy Balance'!J92*'2019 KESIS Energy Balance (2)'!$B$1</f>
        <v>0</v>
      </c>
      <c r="K92" s="428">
        <f>'2019 KESIS Energy Balance'!K92*'2019 KESIS Energy Balance (2)'!$B$1</f>
        <v>0</v>
      </c>
      <c r="L92" s="428">
        <f>'2019 KESIS Energy Balance'!L92*'2019 KESIS Energy Balance (2)'!$B$1</f>
        <v>0</v>
      </c>
      <c r="M92" s="428">
        <f>'2019 KESIS Energy Balance'!M92*'2019 KESIS Energy Balance (2)'!$B$1</f>
        <v>0</v>
      </c>
      <c r="N92" s="428">
        <f>'2019 KESIS Energy Balance'!N92*'2019 KESIS Energy Balance (2)'!$B$1</f>
        <v>0</v>
      </c>
      <c r="O92" s="428">
        <f>'2019 KESIS Energy Balance'!O92*'2019 KESIS Energy Balance (2)'!$B$1</f>
        <v>0</v>
      </c>
      <c r="P92" s="428">
        <f>'2019 KESIS Energy Balance'!P92*'2019 KESIS Energy Balance (2)'!$B$1</f>
        <v>0</v>
      </c>
      <c r="Q92" s="428">
        <f>'2019 KESIS Energy Balance'!Q92*'2019 KESIS Energy Balance (2)'!$B$1</f>
        <v>0</v>
      </c>
      <c r="R92" s="428">
        <f>'2019 KESIS Energy Balance'!R92*'2019 KESIS Energy Balance (2)'!$B$1</f>
        <v>15870690560000</v>
      </c>
      <c r="S92" s="428">
        <f>'2019 KESIS Energy Balance'!S92*'2019 KESIS Energy Balance (2)'!$B$1</f>
        <v>0</v>
      </c>
      <c r="T92" s="428">
        <f>'2019 KESIS Energy Balance'!T92*'2019 KESIS Energy Balance (2)'!$B$1</f>
        <v>0</v>
      </c>
      <c r="U92" s="428">
        <f>'2019 KESIS Energy Balance'!U92*'2019 KESIS Energy Balance (2)'!$B$1</f>
        <v>0</v>
      </c>
      <c r="V92" s="428">
        <f>'2019 KESIS Energy Balance'!V92*'2019 KESIS Energy Balance (2)'!$B$1</f>
        <v>0</v>
      </c>
      <c r="W92" s="428">
        <f>'2019 KESIS Energy Balance'!W92*'2019 KESIS Energy Balance (2)'!$B$1</f>
        <v>0</v>
      </c>
      <c r="X92" s="428">
        <f>'2019 KESIS Energy Balance'!X92*'2019 KESIS Energy Balance (2)'!$B$1</f>
        <v>1632633600000.0002</v>
      </c>
      <c r="Y92" s="428">
        <f>'2019 KESIS Energy Balance'!Y92*'2019 KESIS Energy Balance (2)'!$B$1</f>
        <v>0</v>
      </c>
      <c r="Z92" s="428">
        <f>'2019 KESIS Energy Balance'!Z92*'2019 KESIS Energy Balance (2)'!$B$1</f>
        <v>0</v>
      </c>
      <c r="AA92" s="428">
        <f>'2019 KESIS Energy Balance'!AA92*'2019 KESIS Energy Balance (2)'!$B$1</f>
        <v>0</v>
      </c>
      <c r="AB92" s="428">
        <f>'2019 KESIS Energy Balance'!AB92*'2019 KESIS Energy Balance (2)'!$B$1</f>
        <v>0</v>
      </c>
      <c r="AC92" s="428">
        <f>'2019 KESIS Energy Balance'!AC92*'2019 KESIS Energy Balance (2)'!$B$1</f>
        <v>0</v>
      </c>
      <c r="AD92" s="428">
        <f>'2019 KESIS Energy Balance'!AD92*'2019 KESIS Energy Balance (2)'!$B$1</f>
        <v>41974615040000</v>
      </c>
      <c r="AE92" s="428">
        <f>'2019 KESIS Energy Balance'!AE92*'2019 KESIS Energy Balance (2)'!$B$1</f>
        <v>260419840000</v>
      </c>
      <c r="AF92" s="428">
        <f>'2019 KESIS Energy Balance'!AF92*'2019 KESIS Energy Balance (2)'!$B$1</f>
        <v>0</v>
      </c>
      <c r="AG92" s="428">
        <f>'2019 KESIS Energy Balance'!AG92*'2019 KESIS Energy Balance (2)'!$B$1</f>
        <v>0</v>
      </c>
      <c r="AH92" s="428">
        <f>'2019 KESIS Energy Balance'!AH92*'2019 KESIS Energy Balance (2)'!$B$1</f>
        <v>63966382080000</v>
      </c>
      <c r="AI92" s="428">
        <f>'2019 KESIS Energy Balance'!AI92*'2019 KESIS Energy Balance (2)'!$B$1</f>
        <v>0</v>
      </c>
      <c r="AJ92" s="428">
        <f>'2019 KESIS Energy Balance'!AJ92*'2019 KESIS Energy Balance (2)'!$B$1</f>
        <v>0</v>
      </c>
      <c r="AK92" s="428">
        <f>'2019 KESIS Energy Balance'!AK92*'2019 KESIS Energy Balance (2)'!$B$1</f>
        <v>0</v>
      </c>
      <c r="AL92" s="428">
        <f>'2019 KESIS Energy Balance'!AL92*'2019 KESIS Energy Balance (2)'!$B$1</f>
        <v>0</v>
      </c>
      <c r="AM92" s="428">
        <f>'2019 KESIS Energy Balance'!AM92*'2019 KESIS Energy Balance (2)'!$B$1</f>
        <v>0</v>
      </c>
      <c r="AN92" s="428">
        <f>'2019 KESIS Energy Balance'!AN92*'2019 KESIS Energy Balance (2)'!$B$1</f>
        <v>0</v>
      </c>
      <c r="AO92" s="428">
        <f>'2019 KESIS Energy Balance'!AO92*'2019 KESIS Energy Balance (2)'!$B$1</f>
        <v>23655628800000</v>
      </c>
      <c r="AP92" s="428">
        <f>'2019 KESIS Energy Balance'!AP92*'2019 KESIS Energy Balance (2)'!$B$1</f>
        <v>190599467520000</v>
      </c>
      <c r="AQ92" s="428">
        <f>'2019 KESIS Energy Balance'!AQ92*'2019 KESIS Energy Balance (2)'!$B$1</f>
        <v>0</v>
      </c>
      <c r="AR92" s="428">
        <f>'2019 KESIS Energy Balance'!AR92*'2019 KESIS Energy Balance (2)'!$B$1</f>
        <v>22805484800000</v>
      </c>
      <c r="AS92" s="428">
        <f>'2019 KESIS Energy Balance'!AS92*'2019 KESIS Energy Balance (2)'!$B$1</f>
        <v>23804349440000</v>
      </c>
      <c r="AT92" s="428">
        <f>'2019 KESIS Energy Balance'!AT92*'2019 KESIS Energy Balance (2)'!$B$1</f>
        <v>0</v>
      </c>
      <c r="AU92" s="428">
        <f>'2019 KESIS Energy Balance'!AU92*'2019 KESIS Energy Balance (2)'!$B$1</f>
        <v>0</v>
      </c>
      <c r="AV92" s="428">
        <f>'2019 KESIS Energy Balance'!AV92*'2019 KESIS Energy Balance (2)'!$B$1</f>
        <v>0</v>
      </c>
      <c r="AW92" s="428">
        <f>'2019 KESIS Energy Balance'!AW92*'2019 KESIS Energy Balance (2)'!$B$1</f>
        <v>0</v>
      </c>
      <c r="AX92" s="428">
        <f>'2019 KESIS Energy Balance'!AX92*'2019 KESIS Energy Balance (2)'!$B$1</f>
        <v>0</v>
      </c>
      <c r="AY92" s="428">
        <f>'2019 KESIS Energy Balance'!AY92*'2019 KESIS Energy Balance (2)'!$B$1</f>
        <v>0</v>
      </c>
      <c r="AZ92" s="428">
        <f>'2019 KESIS Energy Balance'!AZ92*'2019 KESIS Energy Balance (2)'!$B$1</f>
        <v>0</v>
      </c>
      <c r="BA92" s="428">
        <f>'2019 KESIS Energy Balance'!BA92*'2019 KESIS Energy Balance (2)'!$B$1</f>
        <v>0</v>
      </c>
      <c r="BB92" s="428">
        <f>'2019 KESIS Energy Balance'!BB92*'2019 KESIS Energy Balance (2)'!$B$1</f>
        <v>0</v>
      </c>
      <c r="BC92" s="428">
        <f>'2019 KESIS Energy Balance'!BC92*'2019 KESIS Energy Balance (2)'!$B$1</f>
        <v>0</v>
      </c>
      <c r="BD92" s="428">
        <f>'2019 KESIS Energy Balance'!BD92*'2019 KESIS Energy Balance (2)'!$B$1</f>
        <v>0</v>
      </c>
      <c r="BE92" s="428">
        <f>'2019 KESIS Energy Balance'!BE92*'2019 KESIS Energy Balance (2)'!$B$1</f>
        <v>0</v>
      </c>
      <c r="BF92" s="428">
        <f>'2019 KESIS Energy Balance'!BF92*'2019 KESIS Energy Balance (2)'!$B$1</f>
        <v>0</v>
      </c>
      <c r="BG92" s="428">
        <f>'2019 KESIS Energy Balance'!BG92*'2019 KESIS Energy Balance (2)'!$B$1</f>
        <v>0</v>
      </c>
      <c r="BH92" s="428">
        <f>'2019 KESIS Energy Balance'!BH92*'2019 KESIS Energy Balance (2)'!$B$1</f>
        <v>0</v>
      </c>
      <c r="BI92" s="428">
        <f>'2019 KESIS Energy Balance'!BI92*'2019 KESIS Energy Balance (2)'!$B$1</f>
        <v>0</v>
      </c>
      <c r="BJ92" s="428">
        <f>'2019 KESIS Energy Balance'!BJ92*'2019 KESIS Energy Balance (2)'!$B$1</f>
        <v>384569671680000</v>
      </c>
      <c r="BK92" s="428">
        <f>'2019 KESIS Energy Balance'!BK92*'2019 KESIS Energy Balance (2)'!$B$1</f>
        <v>237209341440000</v>
      </c>
      <c r="BL92" s="104"/>
      <c r="BM92" s="104"/>
    </row>
    <row r="93" spans="2:65">
      <c r="B93" s="114" t="s">
        <v>409</v>
      </c>
      <c r="C93" s="115" t="s">
        <v>410</v>
      </c>
      <c r="D93" s="428">
        <f>'2019 KESIS Energy Balance'!D93*'2019 KESIS Energy Balance (2)'!$B$1</f>
        <v>0</v>
      </c>
      <c r="E93" s="428">
        <f>'2019 KESIS Energy Balance'!E93*'2019 KESIS Energy Balance (2)'!$B$1</f>
        <v>0</v>
      </c>
      <c r="F93" s="428">
        <f>'2019 KESIS Energy Balance'!F93*'2019 KESIS Energy Balance (2)'!$B$1</f>
        <v>0</v>
      </c>
      <c r="G93" s="428">
        <f>'2019 KESIS Energy Balance'!G93*'2019 KESIS Energy Balance (2)'!$B$1</f>
        <v>0</v>
      </c>
      <c r="H93" s="428">
        <f>'2019 KESIS Energy Balance'!H93*'2019 KESIS Energy Balance (2)'!$B$1</f>
        <v>0</v>
      </c>
      <c r="I93" s="428">
        <f>'2019 KESIS Energy Balance'!I93*'2019 KESIS Energy Balance (2)'!$B$1</f>
        <v>0</v>
      </c>
      <c r="J93" s="428">
        <f>'2019 KESIS Energy Balance'!J93*'2019 KESIS Energy Balance (2)'!$B$1</f>
        <v>0</v>
      </c>
      <c r="K93" s="428">
        <f>'2019 KESIS Energy Balance'!K93*'2019 KESIS Energy Balance (2)'!$B$1</f>
        <v>0</v>
      </c>
      <c r="L93" s="428">
        <f>'2019 KESIS Energy Balance'!L93*'2019 KESIS Energy Balance (2)'!$B$1</f>
        <v>0</v>
      </c>
      <c r="M93" s="428">
        <f>'2019 KESIS Energy Balance'!M93*'2019 KESIS Energy Balance (2)'!$B$1</f>
        <v>0</v>
      </c>
      <c r="N93" s="428">
        <f>'2019 KESIS Energy Balance'!N93*'2019 KESIS Energy Balance (2)'!$B$1</f>
        <v>0</v>
      </c>
      <c r="O93" s="428">
        <f>'2019 KESIS Energy Balance'!O93*'2019 KESIS Energy Balance (2)'!$B$1</f>
        <v>0</v>
      </c>
      <c r="P93" s="428">
        <f>'2019 KESIS Energy Balance'!P93*'2019 KESIS Energy Balance (2)'!$B$1</f>
        <v>0</v>
      </c>
      <c r="Q93" s="428">
        <f>'2019 KESIS Energy Balance'!Q93*'2019 KESIS Energy Balance (2)'!$B$1</f>
        <v>0</v>
      </c>
      <c r="R93" s="428">
        <f>'2019 KESIS Energy Balance'!R93*'2019 KESIS Energy Balance (2)'!$B$1</f>
        <v>0</v>
      </c>
      <c r="S93" s="428">
        <f>'2019 KESIS Energy Balance'!S93*'2019 KESIS Energy Balance (2)'!$B$1</f>
        <v>0</v>
      </c>
      <c r="T93" s="428">
        <f>'2019 KESIS Energy Balance'!T93*'2019 KESIS Energy Balance (2)'!$B$1</f>
        <v>0</v>
      </c>
      <c r="U93" s="428">
        <f>'2019 KESIS Energy Balance'!U93*'2019 KESIS Energy Balance (2)'!$B$1</f>
        <v>0</v>
      </c>
      <c r="V93" s="428">
        <f>'2019 KESIS Energy Balance'!V93*'2019 KESIS Energy Balance (2)'!$B$1</f>
        <v>0</v>
      </c>
      <c r="W93" s="428">
        <f>'2019 KESIS Energy Balance'!W93*'2019 KESIS Energy Balance (2)'!$B$1</f>
        <v>0</v>
      </c>
      <c r="X93" s="428">
        <f>'2019 KESIS Energy Balance'!X93*'2019 KESIS Energy Balance (2)'!$B$1</f>
        <v>0</v>
      </c>
      <c r="Y93" s="428">
        <f>'2019 KESIS Energy Balance'!Y93*'2019 KESIS Energy Balance (2)'!$B$1</f>
        <v>0</v>
      </c>
      <c r="Z93" s="428">
        <f>'2019 KESIS Energy Balance'!Z93*'2019 KESIS Energy Balance (2)'!$B$1</f>
        <v>0</v>
      </c>
      <c r="AA93" s="428">
        <f>'2019 KESIS Energy Balance'!AA93*'2019 KESIS Energy Balance (2)'!$B$1</f>
        <v>0</v>
      </c>
      <c r="AB93" s="428">
        <f>'2019 KESIS Energy Balance'!AB93*'2019 KESIS Energy Balance (2)'!$B$1</f>
        <v>0</v>
      </c>
      <c r="AC93" s="428">
        <f>'2019 KESIS Energy Balance'!AC93*'2019 KESIS Energy Balance (2)'!$B$1</f>
        <v>0</v>
      </c>
      <c r="AD93" s="428">
        <f>'2019 KESIS Energy Balance'!AD93*'2019 KESIS Energy Balance (2)'!$B$1</f>
        <v>0</v>
      </c>
      <c r="AE93" s="428">
        <f>'2019 KESIS Energy Balance'!AE93*'2019 KESIS Energy Balance (2)'!$B$1</f>
        <v>0</v>
      </c>
      <c r="AF93" s="428">
        <f>'2019 KESIS Energy Balance'!AF93*'2019 KESIS Energy Balance (2)'!$B$1</f>
        <v>0</v>
      </c>
      <c r="AG93" s="428">
        <f>'2019 KESIS Energy Balance'!AG93*'2019 KESIS Energy Balance (2)'!$B$1</f>
        <v>0</v>
      </c>
      <c r="AH93" s="428">
        <f>'2019 KESIS Energy Balance'!AH93*'2019 KESIS Energy Balance (2)'!$B$1</f>
        <v>0</v>
      </c>
      <c r="AI93" s="428">
        <f>'2019 KESIS Energy Balance'!AI93*'2019 KESIS Energy Balance (2)'!$B$1</f>
        <v>0</v>
      </c>
      <c r="AJ93" s="428">
        <f>'2019 KESIS Energy Balance'!AJ93*'2019 KESIS Energy Balance (2)'!$B$1</f>
        <v>0</v>
      </c>
      <c r="AK93" s="428">
        <f>'2019 KESIS Energy Balance'!AK93*'2019 KESIS Energy Balance (2)'!$B$1</f>
        <v>0</v>
      </c>
      <c r="AL93" s="428">
        <f>'2019 KESIS Energy Balance'!AL93*'2019 KESIS Energy Balance (2)'!$B$1</f>
        <v>0</v>
      </c>
      <c r="AM93" s="428">
        <f>'2019 KESIS Energy Balance'!AM93*'2019 KESIS Energy Balance (2)'!$B$1</f>
        <v>0</v>
      </c>
      <c r="AN93" s="428">
        <f>'2019 KESIS Energy Balance'!AN93*'2019 KESIS Energy Balance (2)'!$B$1</f>
        <v>0</v>
      </c>
      <c r="AO93" s="428">
        <f>'2019 KESIS Energy Balance'!AO93*'2019 KESIS Energy Balance (2)'!$B$1</f>
        <v>0</v>
      </c>
      <c r="AP93" s="428">
        <f>'2019 KESIS Energy Balance'!AP93*'2019 KESIS Energy Balance (2)'!$B$1</f>
        <v>0</v>
      </c>
      <c r="AQ93" s="428">
        <f>'2019 KESIS Energy Balance'!AQ93*'2019 KESIS Energy Balance (2)'!$B$1</f>
        <v>0</v>
      </c>
      <c r="AR93" s="428">
        <f>'2019 KESIS Energy Balance'!AR93*'2019 KESIS Energy Balance (2)'!$B$1</f>
        <v>0</v>
      </c>
      <c r="AS93" s="428">
        <f>'2019 KESIS Energy Balance'!AS93*'2019 KESIS Energy Balance (2)'!$B$1</f>
        <v>0</v>
      </c>
      <c r="AT93" s="428">
        <f>'2019 KESIS Energy Balance'!AT93*'2019 KESIS Energy Balance (2)'!$B$1</f>
        <v>0</v>
      </c>
      <c r="AU93" s="428">
        <f>'2019 KESIS Energy Balance'!AU93*'2019 KESIS Energy Balance (2)'!$B$1</f>
        <v>0</v>
      </c>
      <c r="AV93" s="428">
        <f>'2019 KESIS Energy Balance'!AV93*'2019 KESIS Energy Balance (2)'!$B$1</f>
        <v>0</v>
      </c>
      <c r="AW93" s="428">
        <f>'2019 KESIS Energy Balance'!AW93*'2019 KESIS Energy Balance (2)'!$B$1</f>
        <v>0</v>
      </c>
      <c r="AX93" s="428">
        <f>'2019 KESIS Energy Balance'!AX93*'2019 KESIS Energy Balance (2)'!$B$1</f>
        <v>0</v>
      </c>
      <c r="AY93" s="428">
        <f>'2019 KESIS Energy Balance'!AY93*'2019 KESIS Energy Balance (2)'!$B$1</f>
        <v>0</v>
      </c>
      <c r="AZ93" s="428">
        <f>'2019 KESIS Energy Balance'!AZ93*'2019 KESIS Energy Balance (2)'!$B$1</f>
        <v>0</v>
      </c>
      <c r="BA93" s="428">
        <f>'2019 KESIS Energy Balance'!BA93*'2019 KESIS Energy Balance (2)'!$B$1</f>
        <v>0</v>
      </c>
      <c r="BB93" s="428">
        <f>'2019 KESIS Energy Balance'!BB93*'2019 KESIS Energy Balance (2)'!$B$1</f>
        <v>0</v>
      </c>
      <c r="BC93" s="428">
        <f>'2019 KESIS Energy Balance'!BC93*'2019 KESIS Energy Balance (2)'!$B$1</f>
        <v>0</v>
      </c>
      <c r="BD93" s="428">
        <f>'2019 KESIS Energy Balance'!BD93*'2019 KESIS Energy Balance (2)'!$B$1</f>
        <v>0</v>
      </c>
      <c r="BE93" s="428">
        <f>'2019 KESIS Energy Balance'!BE93*'2019 KESIS Energy Balance (2)'!$B$1</f>
        <v>0</v>
      </c>
      <c r="BF93" s="428">
        <f>'2019 KESIS Energy Balance'!BF93*'2019 KESIS Energy Balance (2)'!$B$1</f>
        <v>0</v>
      </c>
      <c r="BG93" s="428">
        <f>'2019 KESIS Energy Balance'!BG93*'2019 KESIS Energy Balance (2)'!$B$1</f>
        <v>0</v>
      </c>
      <c r="BH93" s="428">
        <f>'2019 KESIS Energy Balance'!BH93*'2019 KESIS Energy Balance (2)'!$B$1</f>
        <v>0</v>
      </c>
      <c r="BI93" s="428">
        <f>'2019 KESIS Energy Balance'!BI93*'2019 KESIS Energy Balance (2)'!$B$1</f>
        <v>110154021120000</v>
      </c>
      <c r="BJ93" s="428">
        <f>'2019 KESIS Energy Balance'!BJ93*'2019 KESIS Energy Balance (2)'!$B$1</f>
        <v>110154021120000</v>
      </c>
      <c r="BK93" s="428">
        <f>'2019 KESIS Energy Balance'!BK93*'2019 KESIS Energy Balance (2)'!$B$1</f>
        <v>0</v>
      </c>
      <c r="BL93" s="104"/>
      <c r="BM93" s="104"/>
    </row>
    <row r="97" spans="2:4">
      <c r="B97" s="95" t="s">
        <v>817</v>
      </c>
      <c r="C97" s="429">
        <f>SUM(F27:F28)*-1</f>
        <v>723005391360000.13</v>
      </c>
    </row>
    <row r="98" spans="2:4">
      <c r="B98" s="95" t="s">
        <v>818</v>
      </c>
      <c r="C98" s="429">
        <f>G28*-1</f>
        <v>192021082880000</v>
      </c>
      <c r="D98" s="452"/>
    </row>
    <row r="99" spans="2:4">
      <c r="B99" s="95" t="s">
        <v>819</v>
      </c>
      <c r="C99" s="429">
        <f>E61</f>
        <v>35721126400000</v>
      </c>
      <c r="D99" s="452"/>
    </row>
  </sheetData>
  <mergeCells count="9">
    <mergeCell ref="AI1:AO1"/>
    <mergeCell ref="AP1:AX1"/>
    <mergeCell ref="AY1:BG1"/>
    <mergeCell ref="D1:P1"/>
    <mergeCell ref="Q1:R1"/>
    <mergeCell ref="T1:V1"/>
    <mergeCell ref="W1:Y1"/>
    <mergeCell ref="Z1:AE1"/>
    <mergeCell ref="AF1:A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535F3-EFD9-4E51-A62E-ED6689651527}">
  <dimension ref="B2:D29"/>
  <sheetViews>
    <sheetView workbookViewId="0">
      <selection activeCell="B4" sqref="B4"/>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4">
      <c r="B2" s="273" t="s">
        <v>624</v>
      </c>
    </row>
    <row r="4" spans="2:4">
      <c r="B4" s="178" t="s">
        <v>629</v>
      </c>
      <c r="C4" s="274" t="s">
        <v>445</v>
      </c>
      <c r="D4" s="274" t="s">
        <v>446</v>
      </c>
    </row>
    <row r="5" spans="2:4">
      <c r="B5" s="166" t="s">
        <v>444</v>
      </c>
      <c r="C5" s="167">
        <f>SUM('2019 KESIS Energy Balance'!Z61:AE61)</f>
        <v>13.368</v>
      </c>
      <c r="D5" s="168">
        <f>C5/SUM($C$5:$C$7)</f>
        <v>0.17361264432005613</v>
      </c>
    </row>
    <row r="6" spans="2:4">
      <c r="B6" s="166" t="s">
        <v>423</v>
      </c>
      <c r="C6" s="167">
        <f>SUM('2019 KESIS Energy Balance'!AF61:AH61)</f>
        <v>17.835000000000001</v>
      </c>
      <c r="D6" s="168">
        <f t="shared" ref="D6:D7" si="0">C6/SUM($C$5:$C$7)</f>
        <v>0.23162638475824363</v>
      </c>
    </row>
    <row r="7" spans="2:4">
      <c r="B7" s="166" t="s">
        <v>424</v>
      </c>
      <c r="C7" s="167">
        <f>SUM('2019 KESIS Energy Balance'!W61:Y61)</f>
        <v>45.795999999999999</v>
      </c>
      <c r="D7" s="168">
        <f t="shared" si="0"/>
        <v>0.59476097092170033</v>
      </c>
    </row>
    <row r="29" spans="3:3">
      <c r="C29" s="96"/>
    </row>
  </sheetData>
  <phoneticPr fontId="3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A73F3-DC47-46FE-AF4B-72FE1D9B0D67}">
  <dimension ref="B2:N39"/>
  <sheetViews>
    <sheetView workbookViewId="0">
      <selection activeCell="C39" sqref="C39"/>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625</v>
      </c>
    </row>
    <row r="4" spans="2:14">
      <c r="B4" s="178" t="s">
        <v>630</v>
      </c>
      <c r="C4" s="178"/>
    </row>
    <row r="5" spans="2:14" s="287" customFormat="1" ht="30">
      <c r="B5" s="284"/>
      <c r="C5" s="284" t="s">
        <v>633</v>
      </c>
      <c r="D5" s="284" t="s">
        <v>634</v>
      </c>
      <c r="E5" s="285" t="s">
        <v>416</v>
      </c>
      <c r="F5" s="286" t="s">
        <v>417</v>
      </c>
      <c r="G5" s="286" t="s">
        <v>418</v>
      </c>
      <c r="H5" s="286" t="s">
        <v>419</v>
      </c>
      <c r="I5" s="286" t="s">
        <v>420</v>
      </c>
      <c r="J5" s="286" t="s">
        <v>421</v>
      </c>
      <c r="K5" s="286" t="s">
        <v>422</v>
      </c>
      <c r="L5" s="286" t="s">
        <v>423</v>
      </c>
      <c r="M5" s="286" t="s">
        <v>424</v>
      </c>
      <c r="N5" s="286" t="s">
        <v>425</v>
      </c>
    </row>
    <row r="6" spans="2:14" s="297" customFormat="1" ht="247.5">
      <c r="B6" s="293" t="s">
        <v>11</v>
      </c>
      <c r="C6" s="294" t="str">
        <f>VLOOKUP($B6,About!$B$33:$E$57,3,0)</f>
        <v>EndUse&gt;Industry&gt;chemical and Petro-chemical</v>
      </c>
      <c r="D6" s="294" t="str">
        <f>VLOOKUP($B6,About!$B$33:$E$57,4,0)</f>
        <v>Basic chemical substance manufacturing, fertilizer, pesticide and sterilization, pesticide manufacturing, other chemical product manufacturing, chemical fiber manufacturing, basic pharmaceutical and biological product manufacturing, pharmaceutical manufacturing, medical supplies and other pharmaceutical related product manufacturing</v>
      </c>
      <c r="E6" s="295">
        <f>1-E7</f>
        <v>0.55209607472478606</v>
      </c>
      <c r="F6" s="295">
        <f t="shared" ref="F6:M6" si="0">1-F7</f>
        <v>0.44441460794844245</v>
      </c>
      <c r="G6" s="295">
        <f t="shared" si="0"/>
        <v>0.48703570787726536</v>
      </c>
      <c r="H6" s="295">
        <f t="shared" si="0"/>
        <v>0.96770405167351736</v>
      </c>
      <c r="I6" s="295">
        <f t="shared" si="0"/>
        <v>0.6588235294117647</v>
      </c>
      <c r="J6" s="295">
        <f t="shared" si="0"/>
        <v>0.58344383405948097</v>
      </c>
      <c r="K6" s="296" t="s">
        <v>433</v>
      </c>
      <c r="L6" s="295">
        <f t="shared" si="0"/>
        <v>0.97435897435897434</v>
      </c>
      <c r="M6" s="295">
        <f t="shared" si="0"/>
        <v>0.69558576447227738</v>
      </c>
      <c r="N6" s="296" t="s">
        <v>433</v>
      </c>
    </row>
    <row r="7" spans="2:14" s="297" customFormat="1" ht="82.5">
      <c r="B7" s="298" t="s">
        <v>12</v>
      </c>
      <c r="C7" s="299" t="str">
        <f>VLOOKUP($B7,About!$B$33:$E$57,3,0)</f>
        <v>EndUse&gt;Industry&gt;chemical and Petro-chemical</v>
      </c>
      <c r="D7" s="299" t="str">
        <f>VLOOKUP($B7,About!$B$33:$E$57,4,0)</f>
        <v>Synthetic rubber and plastic material manufacturing, rubber product manufacturing, plastic product manufacturing</v>
      </c>
      <c r="E7" s="300">
        <f>SUM(E33,L33:M33)/SUM(D33:M33)</f>
        <v>0.447903925275214</v>
      </c>
      <c r="F7" s="301">
        <f>SUM(E18,L18:M18)/SUM(D18:M18)</f>
        <v>0.55558539205155755</v>
      </c>
      <c r="G7" s="302">
        <f>SUM(E30,L30:M30)/SUM(D30:M30)</f>
        <v>0.51296429212273464</v>
      </c>
      <c r="H7" s="300">
        <f>SUM(E31,L31:M31)/SUM(D31:M31)</f>
        <v>3.2295948326482679E-2</v>
      </c>
      <c r="I7" s="300">
        <f>SUM(E20:E22,L20:M22)/SUM(D20:M22)</f>
        <v>0.3411764705882353</v>
      </c>
      <c r="J7" s="303">
        <f>SUM(E32,L32:M32)/SUM(D32:M32)</f>
        <v>0.41655616594051903</v>
      </c>
      <c r="K7" s="304" t="s">
        <v>432</v>
      </c>
      <c r="L7" s="300">
        <f>SUM(E23:E25,L23:M25)/SUM(D23:M25)</f>
        <v>2.5641025641025637E-2</v>
      </c>
      <c r="M7" s="300">
        <f>SUM(E27:E28,L27:M28)/SUM(D27:M28)</f>
        <v>0.30441423552772262</v>
      </c>
      <c r="N7" s="304" t="s">
        <v>432</v>
      </c>
    </row>
    <row r="8" spans="2:14" s="141" customFormat="1">
      <c r="B8" s="275" t="s">
        <v>493</v>
      </c>
      <c r="C8" s="275"/>
      <c r="D8" s="275"/>
      <c r="E8" s="276">
        <f t="shared" ref="E8:M8" si="1">SUM(E6:E7)</f>
        <v>1</v>
      </c>
      <c r="F8" s="276">
        <f t="shared" si="1"/>
        <v>1</v>
      </c>
      <c r="G8" s="276">
        <f t="shared" si="1"/>
        <v>1</v>
      </c>
      <c r="H8" s="276">
        <f t="shared" si="1"/>
        <v>1</v>
      </c>
      <c r="I8" s="276">
        <f t="shared" si="1"/>
        <v>1</v>
      </c>
      <c r="J8" s="276">
        <f t="shared" si="1"/>
        <v>1</v>
      </c>
      <c r="K8" s="277" t="s">
        <v>432</v>
      </c>
      <c r="L8" s="276">
        <f t="shared" si="1"/>
        <v>1</v>
      </c>
      <c r="M8" s="276">
        <f t="shared" si="1"/>
        <v>1</v>
      </c>
      <c r="N8" s="277" t="s">
        <v>432</v>
      </c>
    </row>
    <row r="10" spans="2:14">
      <c r="B10" s="178" t="s">
        <v>632</v>
      </c>
    </row>
    <row r="11" spans="2:14" s="175" customFormat="1">
      <c r="B11" s="2" t="s">
        <v>449</v>
      </c>
      <c r="C11" s="2" t="s">
        <v>450</v>
      </c>
    </row>
    <row r="12" spans="2:14" s="175" customFormat="1">
      <c r="B12" s="2" t="s">
        <v>451</v>
      </c>
      <c r="C12" s="2" t="s">
        <v>492</v>
      </c>
    </row>
    <row r="13" spans="2:14" s="175" customFormat="1">
      <c r="B13" s="2" t="s">
        <v>453</v>
      </c>
      <c r="C13" s="2" t="s">
        <v>454</v>
      </c>
    </row>
    <row r="14" spans="2:14" s="175" customFormat="1">
      <c r="B14" s="2" t="s">
        <v>456</v>
      </c>
      <c r="C14" s="2" t="s">
        <v>457</v>
      </c>
    </row>
    <row r="15" spans="2:14" s="175" customFormat="1" ht="20.100000000000001" customHeight="1">
      <c r="B15" s="473" t="s">
        <v>458</v>
      </c>
      <c r="C15" s="473" t="s">
        <v>459</v>
      </c>
      <c r="D15" s="474" t="s">
        <v>460</v>
      </c>
      <c r="E15" s="474" t="s">
        <v>460</v>
      </c>
      <c r="F15" s="474" t="s">
        <v>460</v>
      </c>
      <c r="G15" s="474" t="s">
        <v>460</v>
      </c>
      <c r="H15" s="474" t="s">
        <v>460</v>
      </c>
      <c r="I15" s="474" t="s">
        <v>460</v>
      </c>
      <c r="J15" s="474" t="s">
        <v>460</v>
      </c>
      <c r="K15" s="474" t="s">
        <v>460</v>
      </c>
      <c r="L15" s="474" t="s">
        <v>460</v>
      </c>
      <c r="M15" s="474" t="s">
        <v>460</v>
      </c>
    </row>
    <row r="16" spans="2:14" s="175" customFormat="1" ht="20.100000000000001" customHeight="1">
      <c r="B16" s="474" t="s">
        <v>458</v>
      </c>
      <c r="C16" s="474" t="s">
        <v>459</v>
      </c>
      <c r="D16" s="280" t="s">
        <v>482</v>
      </c>
      <c r="E16" s="279" t="s">
        <v>483</v>
      </c>
      <c r="F16" s="280" t="s">
        <v>484</v>
      </c>
      <c r="G16" s="280" t="s">
        <v>485</v>
      </c>
      <c r="H16" s="280" t="s">
        <v>486</v>
      </c>
      <c r="I16" s="280" t="s">
        <v>487</v>
      </c>
      <c r="J16" s="280" t="s">
        <v>488</v>
      </c>
      <c r="K16" s="280" t="s">
        <v>489</v>
      </c>
      <c r="L16" s="279" t="s">
        <v>490</v>
      </c>
      <c r="M16" s="279" t="s">
        <v>491</v>
      </c>
    </row>
    <row r="17" spans="2:13" s="175" customFormat="1" ht="20.100000000000001" customHeight="1">
      <c r="B17" s="281" t="s">
        <v>466</v>
      </c>
      <c r="C17" s="281" t="s">
        <v>467</v>
      </c>
      <c r="D17" s="176">
        <v>23977.599999999999</v>
      </c>
      <c r="E17" s="176">
        <v>8599</v>
      </c>
      <c r="F17" s="176">
        <v>92.9</v>
      </c>
      <c r="G17" s="176">
        <v>614.4</v>
      </c>
      <c r="H17" s="176">
        <v>454.8</v>
      </c>
      <c r="I17" s="176">
        <v>87.5</v>
      </c>
      <c r="J17" s="176">
        <v>212.8</v>
      </c>
      <c r="K17" s="176">
        <v>13.5</v>
      </c>
      <c r="L17" s="176">
        <v>407</v>
      </c>
      <c r="M17" s="176">
        <v>1404.5</v>
      </c>
    </row>
    <row r="18" spans="2:13" s="175" customFormat="1" ht="20.100000000000001" customHeight="1">
      <c r="B18" s="281" t="s">
        <v>468</v>
      </c>
      <c r="C18" s="281" t="s">
        <v>467</v>
      </c>
      <c r="D18" s="176">
        <v>100.8</v>
      </c>
      <c r="E18" s="176">
        <v>206.9</v>
      </c>
      <c r="F18" s="177" t="s">
        <v>39</v>
      </c>
      <c r="G18" s="176">
        <v>1.3</v>
      </c>
      <c r="H18" s="176">
        <v>63.4</v>
      </c>
      <c r="I18" s="177" t="s">
        <v>39</v>
      </c>
      <c r="J18" s="177" t="s">
        <v>39</v>
      </c>
      <c r="K18" s="177" t="s">
        <v>39</v>
      </c>
      <c r="L18" s="177" t="s">
        <v>39</v>
      </c>
      <c r="M18" s="176">
        <v>0</v>
      </c>
    </row>
    <row r="19" spans="2:13" s="175" customFormat="1" ht="20.100000000000001" customHeight="1">
      <c r="B19" s="281" t="s">
        <v>474</v>
      </c>
      <c r="C19" s="281" t="s">
        <v>467</v>
      </c>
      <c r="D19" s="176">
        <v>19772.5</v>
      </c>
      <c r="E19" s="176">
        <v>5725.5</v>
      </c>
      <c r="F19" s="176">
        <v>6.2</v>
      </c>
      <c r="G19" s="176">
        <v>12.8</v>
      </c>
      <c r="H19" s="176">
        <v>33.299999999999997</v>
      </c>
      <c r="I19" s="176">
        <v>0.5</v>
      </c>
      <c r="J19" s="176">
        <v>1.3</v>
      </c>
      <c r="K19" s="176">
        <v>0</v>
      </c>
      <c r="L19" s="176">
        <v>3.1</v>
      </c>
      <c r="M19" s="176">
        <v>29.5</v>
      </c>
    </row>
    <row r="20" spans="2:13" s="175" customFormat="1" ht="20.100000000000001" customHeight="1">
      <c r="B20" s="282" t="s">
        <v>455</v>
      </c>
      <c r="C20" s="281" t="s">
        <v>58</v>
      </c>
      <c r="D20" s="176">
        <v>0</v>
      </c>
      <c r="E20" s="176">
        <v>0</v>
      </c>
      <c r="F20" s="177" t="s">
        <v>39</v>
      </c>
      <c r="G20" s="176">
        <v>0</v>
      </c>
      <c r="H20" s="177" t="s">
        <v>39</v>
      </c>
      <c r="I20" s="177" t="s">
        <v>39</v>
      </c>
      <c r="J20" s="176">
        <v>0</v>
      </c>
      <c r="K20" s="176">
        <v>0</v>
      </c>
      <c r="L20" s="176">
        <v>0</v>
      </c>
      <c r="M20" s="176">
        <v>0</v>
      </c>
    </row>
    <row r="21" spans="2:13" s="175" customFormat="1" ht="20.100000000000001" customHeight="1">
      <c r="B21" s="282" t="s">
        <v>455</v>
      </c>
      <c r="C21" s="281" t="s">
        <v>475</v>
      </c>
      <c r="D21" s="176">
        <v>0.9</v>
      </c>
      <c r="E21" s="176">
        <v>0.3</v>
      </c>
      <c r="F21" s="176">
        <v>0.3</v>
      </c>
      <c r="G21" s="176">
        <v>2.5</v>
      </c>
      <c r="H21" s="177" t="s">
        <v>39</v>
      </c>
      <c r="I21" s="176">
        <v>0</v>
      </c>
      <c r="J21" s="176">
        <v>0.2</v>
      </c>
      <c r="K21" s="176">
        <v>0</v>
      </c>
      <c r="L21" s="176">
        <v>0.8</v>
      </c>
      <c r="M21" s="176">
        <v>0.5</v>
      </c>
    </row>
    <row r="22" spans="2:13" s="175" customFormat="1" ht="20.100000000000001" customHeight="1">
      <c r="B22" s="282" t="s">
        <v>455</v>
      </c>
      <c r="C22" s="281" t="s">
        <v>59</v>
      </c>
      <c r="D22" s="176">
        <v>0.8</v>
      </c>
      <c r="E22" s="176">
        <v>0.2</v>
      </c>
      <c r="F22" s="176">
        <v>0.5</v>
      </c>
      <c r="G22" s="176">
        <v>0.3</v>
      </c>
      <c r="H22" s="176">
        <v>0</v>
      </c>
      <c r="I22" s="176">
        <v>0</v>
      </c>
      <c r="J22" s="176">
        <v>0.1</v>
      </c>
      <c r="K22" s="176">
        <v>0</v>
      </c>
      <c r="L22" s="176">
        <v>0.2</v>
      </c>
      <c r="M22" s="176">
        <v>0.9</v>
      </c>
    </row>
    <row r="23" spans="2:13" s="175" customFormat="1" ht="20.100000000000001" customHeight="1">
      <c r="B23" s="282" t="s">
        <v>455</v>
      </c>
      <c r="C23" s="281" t="s">
        <v>476</v>
      </c>
      <c r="D23" s="177" t="s">
        <v>39</v>
      </c>
      <c r="E23" s="177" t="s">
        <v>39</v>
      </c>
      <c r="F23" s="177" t="s">
        <v>39</v>
      </c>
      <c r="G23" s="177" t="s">
        <v>39</v>
      </c>
      <c r="H23" s="177" t="s">
        <v>39</v>
      </c>
      <c r="I23" s="177" t="s">
        <v>39</v>
      </c>
      <c r="J23" s="177" t="s">
        <v>39</v>
      </c>
      <c r="K23" s="177" t="s">
        <v>39</v>
      </c>
      <c r="L23" s="176">
        <v>0.2</v>
      </c>
      <c r="M23" s="176">
        <v>0.1</v>
      </c>
    </row>
    <row r="24" spans="2:13" s="175" customFormat="1" ht="20.100000000000001" customHeight="1">
      <c r="B24" s="282" t="s">
        <v>455</v>
      </c>
      <c r="C24" s="281" t="s">
        <v>477</v>
      </c>
      <c r="D24" s="177" t="s">
        <v>39</v>
      </c>
      <c r="E24" s="177" t="s">
        <v>39</v>
      </c>
      <c r="F24" s="177" t="s">
        <v>39</v>
      </c>
      <c r="G24" s="176">
        <v>0.2</v>
      </c>
      <c r="H24" s="177" t="s">
        <v>39</v>
      </c>
      <c r="I24" s="177" t="s">
        <v>39</v>
      </c>
      <c r="J24" s="177" t="s">
        <v>39</v>
      </c>
      <c r="K24" s="177" t="s">
        <v>39</v>
      </c>
      <c r="L24" s="177" t="s">
        <v>39</v>
      </c>
      <c r="M24" s="176">
        <v>0.1</v>
      </c>
    </row>
    <row r="25" spans="2:13" s="175" customFormat="1" ht="20.100000000000001" customHeight="1">
      <c r="B25" s="282" t="s">
        <v>455</v>
      </c>
      <c r="C25" s="281" t="s">
        <v>478</v>
      </c>
      <c r="D25" s="176">
        <v>340</v>
      </c>
      <c r="E25" s="177" t="s">
        <v>39</v>
      </c>
      <c r="F25" s="176">
        <v>5.3</v>
      </c>
      <c r="G25" s="176">
        <v>3</v>
      </c>
      <c r="H25" s="176">
        <v>8.6999999999999993</v>
      </c>
      <c r="I25" s="177" t="s">
        <v>39</v>
      </c>
      <c r="J25" s="176">
        <v>0</v>
      </c>
      <c r="K25" s="177" t="s">
        <v>39</v>
      </c>
      <c r="L25" s="176">
        <v>0.8</v>
      </c>
      <c r="M25" s="176">
        <v>8.1999999999999993</v>
      </c>
    </row>
    <row r="26" spans="2:13" s="175" customFormat="1" ht="20.100000000000001" customHeight="1">
      <c r="B26" s="282" t="s">
        <v>455</v>
      </c>
      <c r="C26" s="281" t="s">
        <v>163</v>
      </c>
      <c r="D26" s="176">
        <v>16323.8</v>
      </c>
      <c r="E26" s="176">
        <v>4525.5</v>
      </c>
      <c r="F26" s="177" t="s">
        <v>39</v>
      </c>
      <c r="G26" s="177" t="s">
        <v>39</v>
      </c>
      <c r="H26" s="177" t="s">
        <v>39</v>
      </c>
      <c r="I26" s="177" t="s">
        <v>39</v>
      </c>
      <c r="J26" s="177" t="s">
        <v>39</v>
      </c>
      <c r="K26" s="177" t="s">
        <v>39</v>
      </c>
      <c r="L26" s="177" t="s">
        <v>39</v>
      </c>
      <c r="M26" s="176">
        <v>0.3</v>
      </c>
    </row>
    <row r="27" spans="2:13" s="175" customFormat="1" ht="20.100000000000001" customHeight="1">
      <c r="B27" s="282" t="s">
        <v>455</v>
      </c>
      <c r="C27" s="281" t="s">
        <v>154</v>
      </c>
      <c r="D27" s="176">
        <v>2103.9</v>
      </c>
      <c r="E27" s="176">
        <v>817.1</v>
      </c>
      <c r="F27" s="176">
        <v>0.1</v>
      </c>
      <c r="G27" s="176">
        <v>5.8</v>
      </c>
      <c r="H27" s="176">
        <v>24.6</v>
      </c>
      <c r="I27" s="176">
        <v>0.5</v>
      </c>
      <c r="J27" s="176">
        <v>0.1</v>
      </c>
      <c r="K27" s="176">
        <v>0</v>
      </c>
      <c r="L27" s="176">
        <v>0.9</v>
      </c>
      <c r="M27" s="176">
        <v>18.100000000000001</v>
      </c>
    </row>
    <row r="28" spans="2:13" s="175" customFormat="1" ht="20.100000000000001" customHeight="1">
      <c r="B28" s="282" t="s">
        <v>455</v>
      </c>
      <c r="C28" s="281" t="s">
        <v>155</v>
      </c>
      <c r="D28" s="176">
        <v>142</v>
      </c>
      <c r="E28" s="176">
        <v>160.4</v>
      </c>
      <c r="F28" s="176">
        <v>0</v>
      </c>
      <c r="G28" s="176">
        <v>0</v>
      </c>
      <c r="H28" s="177" t="s">
        <v>39</v>
      </c>
      <c r="I28" s="177" t="s">
        <v>39</v>
      </c>
      <c r="J28" s="177" t="s">
        <v>39</v>
      </c>
      <c r="K28" s="176">
        <v>0</v>
      </c>
      <c r="L28" s="176">
        <v>0</v>
      </c>
      <c r="M28" s="176">
        <v>0</v>
      </c>
    </row>
    <row r="29" spans="2:13" s="175" customFormat="1" ht="20.100000000000001" customHeight="1">
      <c r="B29" s="282" t="s">
        <v>455</v>
      </c>
      <c r="C29" s="281" t="s">
        <v>479</v>
      </c>
      <c r="D29" s="176">
        <v>861</v>
      </c>
      <c r="E29" s="176">
        <v>222</v>
      </c>
      <c r="F29" s="176">
        <v>0.1</v>
      </c>
      <c r="G29" s="176">
        <v>0.9</v>
      </c>
      <c r="H29" s="177" t="s">
        <v>39</v>
      </c>
      <c r="I29" s="176">
        <v>0</v>
      </c>
      <c r="J29" s="176">
        <v>0.9</v>
      </c>
      <c r="K29" s="177" t="s">
        <v>39</v>
      </c>
      <c r="L29" s="176">
        <v>0.3</v>
      </c>
      <c r="M29" s="176">
        <v>1.3</v>
      </c>
    </row>
    <row r="30" spans="2:13" s="175" customFormat="1" ht="20.100000000000001" customHeight="1">
      <c r="B30" s="281" t="s">
        <v>85</v>
      </c>
      <c r="C30" s="281" t="s">
        <v>467</v>
      </c>
      <c r="D30" s="176">
        <v>715.6</v>
      </c>
      <c r="E30" s="176">
        <v>747.8</v>
      </c>
      <c r="F30" s="176">
        <v>15.3</v>
      </c>
      <c r="G30" s="176">
        <v>192.8</v>
      </c>
      <c r="H30" s="176">
        <v>64.099999999999994</v>
      </c>
      <c r="I30" s="176">
        <v>17.3</v>
      </c>
      <c r="J30" s="176">
        <v>77.2</v>
      </c>
      <c r="K30" s="176">
        <v>3.4</v>
      </c>
      <c r="L30" s="176">
        <v>147.19999999999999</v>
      </c>
      <c r="M30" s="176">
        <v>248.5</v>
      </c>
    </row>
    <row r="31" spans="2:13" s="175" customFormat="1" ht="20.100000000000001" customHeight="1">
      <c r="B31" s="281" t="s">
        <v>480</v>
      </c>
      <c r="C31" s="281" t="s">
        <v>467</v>
      </c>
      <c r="D31" s="176">
        <v>162.6</v>
      </c>
      <c r="E31" s="176">
        <v>3.6</v>
      </c>
      <c r="F31" s="176">
        <v>2</v>
      </c>
      <c r="G31" s="177" t="s">
        <v>39</v>
      </c>
      <c r="H31" s="176">
        <v>0.2</v>
      </c>
      <c r="I31" s="177" t="s">
        <v>39</v>
      </c>
      <c r="J31" s="177" t="s">
        <v>39</v>
      </c>
      <c r="K31" s="177" t="s">
        <v>39</v>
      </c>
      <c r="L31" s="177" t="s">
        <v>39</v>
      </c>
      <c r="M31" s="176">
        <v>1.9</v>
      </c>
    </row>
    <row r="32" spans="2:13" s="175" customFormat="1" ht="20.100000000000001" customHeight="1">
      <c r="B32" s="281" t="s">
        <v>121</v>
      </c>
      <c r="C32" s="281" t="s">
        <v>467</v>
      </c>
      <c r="D32" s="176">
        <v>1022.8</v>
      </c>
      <c r="E32" s="176">
        <v>777.4</v>
      </c>
      <c r="F32" s="176">
        <v>2</v>
      </c>
      <c r="G32" s="176">
        <v>96</v>
      </c>
      <c r="H32" s="176">
        <v>77.8</v>
      </c>
      <c r="I32" s="176">
        <v>16.100000000000001</v>
      </c>
      <c r="J32" s="176">
        <v>16.899999999999999</v>
      </c>
      <c r="K32" s="176">
        <v>0.4</v>
      </c>
      <c r="L32" s="176">
        <v>17.399999999999999</v>
      </c>
      <c r="M32" s="176">
        <v>84.8</v>
      </c>
    </row>
    <row r="33" spans="2:13" s="175" customFormat="1" ht="20.100000000000001" customHeight="1">
      <c r="B33" s="283" t="s">
        <v>481</v>
      </c>
      <c r="C33" s="283" t="s">
        <v>467</v>
      </c>
      <c r="D33" s="176">
        <v>2203.4</v>
      </c>
      <c r="E33" s="176">
        <v>1137.7</v>
      </c>
      <c r="F33" s="176">
        <v>67.400000000000006</v>
      </c>
      <c r="G33" s="176">
        <v>311.5</v>
      </c>
      <c r="H33" s="176">
        <v>216.1</v>
      </c>
      <c r="I33" s="176">
        <v>53.7</v>
      </c>
      <c r="J33" s="176">
        <v>117.3</v>
      </c>
      <c r="K33" s="176">
        <v>9.6</v>
      </c>
      <c r="L33" s="176">
        <v>239.3</v>
      </c>
      <c r="M33" s="176">
        <v>1039.8</v>
      </c>
    </row>
    <row r="35" spans="2:13">
      <c r="B35" s="178" t="s">
        <v>629</v>
      </c>
      <c r="C35" s="178"/>
    </row>
    <row r="36" spans="2:13">
      <c r="C36" s="274" t="s">
        <v>445</v>
      </c>
      <c r="D36" s="274" t="s">
        <v>446</v>
      </c>
    </row>
    <row r="37" spans="2:13">
      <c r="B37" s="166" t="s">
        <v>444</v>
      </c>
      <c r="C37" s="167">
        <f>SUM('2019 KESIS Energy Balance'!Z59:AE59)</f>
        <v>50.731999999999999</v>
      </c>
      <c r="D37" s="168">
        <f>C37/SUM($C$37:$C$39)</f>
        <v>4.8876454289358787E-2</v>
      </c>
    </row>
    <row r="38" spans="2:13">
      <c r="B38" s="166" t="s">
        <v>423</v>
      </c>
      <c r="C38" s="167">
        <f>SUM('2019 KESIS Energy Balance'!AF59:AH59)</f>
        <v>174.44899999999998</v>
      </c>
      <c r="D38" s="168">
        <f>C38/SUM($C$37:$C$39)</f>
        <v>0.16806844938745466</v>
      </c>
    </row>
    <row r="39" spans="2:13">
      <c r="B39" s="166" t="s">
        <v>424</v>
      </c>
      <c r="C39" s="167">
        <f>SUM('2019 KESIS Energy Balance'!W59:Z59)</f>
        <v>812.7829999999999</v>
      </c>
      <c r="D39" s="168">
        <f>C39/SUM($C$37:$C$39)</f>
        <v>0.78305509632318648</v>
      </c>
    </row>
  </sheetData>
  <mergeCells count="3">
    <mergeCell ref="B15:B16"/>
    <mergeCell ref="C15:C16"/>
    <mergeCell ref="D15:M15"/>
  </mergeCells>
  <phoneticPr fontId="3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9703-C049-4B9C-94DE-93398A235CF4}">
  <dimension ref="B2:N46"/>
  <sheetViews>
    <sheetView topLeftCell="A25" workbookViewId="0">
      <selection activeCell="D37" sqref="D37"/>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626</v>
      </c>
    </row>
    <row r="4" spans="2:14">
      <c r="B4" s="178" t="s">
        <v>630</v>
      </c>
      <c r="C4" s="178"/>
    </row>
    <row r="5" spans="2:14" s="287" customFormat="1" ht="30">
      <c r="B5" s="284"/>
      <c r="C5" s="284" t="s">
        <v>633</v>
      </c>
      <c r="D5" s="284" t="s">
        <v>634</v>
      </c>
      <c r="E5" s="284" t="s">
        <v>416</v>
      </c>
      <c r="F5" s="289" t="s">
        <v>417</v>
      </c>
      <c r="G5" s="289" t="s">
        <v>418</v>
      </c>
      <c r="H5" s="289" t="s">
        <v>419</v>
      </c>
      <c r="I5" s="289" t="s">
        <v>420</v>
      </c>
      <c r="J5" s="289" t="s">
        <v>421</v>
      </c>
      <c r="K5" s="289" t="s">
        <v>422</v>
      </c>
      <c r="L5" s="289" t="s">
        <v>423</v>
      </c>
      <c r="M5" s="289" t="s">
        <v>424</v>
      </c>
      <c r="N5" s="289" t="s">
        <v>425</v>
      </c>
    </row>
    <row r="6" spans="2:14" s="292" customFormat="1" ht="30">
      <c r="B6" s="305" t="s">
        <v>16</v>
      </c>
      <c r="C6" s="306" t="str">
        <f>VLOOKUP($B6,About!$B$33:$E$57,3,0)</f>
        <v>EndUse&gt;Industry&gt;non-ferrous metals</v>
      </c>
      <c r="D6" s="306" t="str">
        <f>VLOOKUP($B6,About!$B$33:$E$57,4,0)</f>
        <v>Primary non-ferrous metals manufacturing</v>
      </c>
      <c r="E6" s="307">
        <f>D40/SUM(D40:H40)</f>
        <v>0.33838301347488775</v>
      </c>
      <c r="F6" s="307">
        <f>D18/SUM(D18:H18)</f>
        <v>0.97029702970297016</v>
      </c>
      <c r="G6" s="308">
        <f>D37/SUM(D37:H37)</f>
        <v>0.40929344366645448</v>
      </c>
      <c r="H6" s="307">
        <f>D38/SUM(D38:H38)</f>
        <v>0.76582278481012667</v>
      </c>
      <c r="I6" s="307">
        <f>SUM(D27:D29)/SUM(D27:H29)</f>
        <v>0.10526315789473685</v>
      </c>
      <c r="J6" s="308">
        <f>D39/SUM(D39:H39)</f>
        <v>0.59027777777777779</v>
      </c>
      <c r="K6" s="305" t="s">
        <v>433</v>
      </c>
      <c r="L6" s="307">
        <f>SUM(D30:D32)/SUM(D30:H32)</f>
        <v>0.93931398416886547</v>
      </c>
      <c r="M6" s="307">
        <f>SUM(D34:D35)/SUM(D34:H35)</f>
        <v>0.38990825688073388</v>
      </c>
      <c r="N6" s="305" t="s">
        <v>433</v>
      </c>
    </row>
    <row r="7" spans="2:14" s="292" customFormat="1" ht="105">
      <c r="B7" s="309" t="s">
        <v>17</v>
      </c>
      <c r="C7" s="310" t="str">
        <f>VLOOKUP($B7,About!$B$33:$E$57,3,0)</f>
        <v>EndUse&gt;Industry&gt;non-ferrous metals</v>
      </c>
      <c r="D7" s="310" t="str">
        <f>VLOOKUP($B7,About!$B$33:$E$57,4,0)</f>
        <v>Metal Foundry, Structural Metal Products, Tank and Steam Generator Manufacturing, Weapons and Gun Ammunition Manufacturing, other Metalworking Products Manufacturing</v>
      </c>
      <c r="E7" s="311">
        <f>1-E6</f>
        <v>0.66161698652511225</v>
      </c>
      <c r="F7" s="311">
        <f t="shared" ref="F7:M7" si="0">1-F6</f>
        <v>2.970297029702984E-2</v>
      </c>
      <c r="G7" s="311">
        <f t="shared" si="0"/>
        <v>0.59070655633354552</v>
      </c>
      <c r="H7" s="311">
        <f t="shared" si="0"/>
        <v>0.23417721518987333</v>
      </c>
      <c r="I7" s="311">
        <f t="shared" si="0"/>
        <v>0.89473684210526316</v>
      </c>
      <c r="J7" s="311">
        <f t="shared" si="0"/>
        <v>0.40972222222222221</v>
      </c>
      <c r="K7" s="309" t="s">
        <v>432</v>
      </c>
      <c r="L7" s="311">
        <f t="shared" si="0"/>
        <v>6.0686015831134532E-2</v>
      </c>
      <c r="M7" s="311">
        <f t="shared" si="0"/>
        <v>0.61009174311926606</v>
      </c>
      <c r="N7" s="309" t="s">
        <v>432</v>
      </c>
    </row>
    <row r="8" spans="2:14" s="141" customFormat="1">
      <c r="B8" s="141" t="s">
        <v>494</v>
      </c>
      <c r="E8" s="288">
        <f t="shared" ref="E8:N8" si="1">SUM(E6:E7)</f>
        <v>1</v>
      </c>
      <c r="F8" s="288">
        <f t="shared" si="1"/>
        <v>1</v>
      </c>
      <c r="G8" s="288">
        <f t="shared" si="1"/>
        <v>1</v>
      </c>
      <c r="H8" s="288">
        <f t="shared" si="1"/>
        <v>1</v>
      </c>
      <c r="I8" s="288">
        <f t="shared" si="1"/>
        <v>1</v>
      </c>
      <c r="J8" s="288">
        <f t="shared" si="1"/>
        <v>1</v>
      </c>
      <c r="K8" s="288">
        <f t="shared" si="1"/>
        <v>0</v>
      </c>
      <c r="L8" s="288">
        <f t="shared" si="1"/>
        <v>1</v>
      </c>
      <c r="M8" s="288">
        <f t="shared" si="1"/>
        <v>1</v>
      </c>
      <c r="N8" s="288">
        <f t="shared" si="1"/>
        <v>0</v>
      </c>
    </row>
    <row r="10" spans="2:14" s="175" customFormat="1">
      <c r="B10" s="178" t="s">
        <v>632</v>
      </c>
      <c r="C10" s="2"/>
    </row>
    <row r="11" spans="2:14" s="175" customFormat="1">
      <c r="B11" s="2" t="s">
        <v>449</v>
      </c>
      <c r="C11" s="2" t="s">
        <v>450</v>
      </c>
    </row>
    <row r="12" spans="2:14" s="175" customFormat="1">
      <c r="B12" s="2" t="s">
        <v>451</v>
      </c>
      <c r="C12" s="2" t="s">
        <v>495</v>
      </c>
    </row>
    <row r="13" spans="2:14" s="175" customFormat="1">
      <c r="B13" s="2" t="s">
        <v>453</v>
      </c>
      <c r="C13" s="2" t="s">
        <v>454</v>
      </c>
    </row>
    <row r="14" spans="2:14" s="175" customFormat="1">
      <c r="B14" s="2" t="s">
        <v>456</v>
      </c>
      <c r="C14" s="2" t="s">
        <v>457</v>
      </c>
    </row>
    <row r="15" spans="2:14" s="175" customFormat="1" ht="20.100000000000001" customHeight="1">
      <c r="B15" s="473" t="s">
        <v>458</v>
      </c>
      <c r="C15" s="473" t="s">
        <v>459</v>
      </c>
      <c r="D15" s="475" t="s">
        <v>460</v>
      </c>
      <c r="E15" s="475" t="s">
        <v>460</v>
      </c>
      <c r="F15" s="475" t="s">
        <v>460</v>
      </c>
      <c r="G15" s="475" t="s">
        <v>460</v>
      </c>
      <c r="H15" s="475" t="s">
        <v>460</v>
      </c>
    </row>
    <row r="16" spans="2:14" s="175" customFormat="1" ht="20.100000000000001" customHeight="1">
      <c r="B16" s="474" t="s">
        <v>458</v>
      </c>
      <c r="C16" s="474" t="s">
        <v>459</v>
      </c>
      <c r="D16" s="280" t="s">
        <v>496</v>
      </c>
      <c r="E16" s="279" t="s">
        <v>497</v>
      </c>
      <c r="F16" s="279" t="s">
        <v>498</v>
      </c>
      <c r="G16" s="279" t="s">
        <v>499</v>
      </c>
      <c r="H16" s="279" t="s">
        <v>500</v>
      </c>
    </row>
    <row r="17" spans="2:8" s="175" customFormat="1" ht="20.100000000000001" customHeight="1">
      <c r="B17" s="281" t="s">
        <v>466</v>
      </c>
      <c r="C17" s="281" t="s">
        <v>467</v>
      </c>
      <c r="D17" s="176">
        <v>1798.8</v>
      </c>
      <c r="E17" s="176">
        <v>307.2</v>
      </c>
      <c r="F17" s="176">
        <v>335.9</v>
      </c>
      <c r="G17" s="176">
        <v>47.5</v>
      </c>
      <c r="H17" s="176">
        <v>1404.5</v>
      </c>
    </row>
    <row r="18" spans="2:8" s="175" customFormat="1" ht="20.100000000000001" customHeight="1">
      <c r="B18" s="281" t="s">
        <v>468</v>
      </c>
      <c r="C18" s="281" t="s">
        <v>467</v>
      </c>
      <c r="D18" s="176">
        <v>284.2</v>
      </c>
      <c r="E18" s="176">
        <v>6.1</v>
      </c>
      <c r="F18" s="177" t="s">
        <v>39</v>
      </c>
      <c r="G18" s="177" t="s">
        <v>39</v>
      </c>
      <c r="H18" s="176">
        <v>2.6</v>
      </c>
    </row>
    <row r="19" spans="2:8" s="175" customFormat="1" ht="20.100000000000001" customHeight="1">
      <c r="B19" s="282" t="s">
        <v>455</v>
      </c>
      <c r="C19" s="281" t="s">
        <v>469</v>
      </c>
      <c r="D19" s="177" t="s">
        <v>39</v>
      </c>
      <c r="E19" s="176">
        <v>0.1</v>
      </c>
      <c r="F19" s="177" t="s">
        <v>39</v>
      </c>
      <c r="G19" s="177" t="s">
        <v>39</v>
      </c>
      <c r="H19" s="176">
        <v>0</v>
      </c>
    </row>
    <row r="20" spans="2:8" s="175" customFormat="1" ht="20.100000000000001" customHeight="1">
      <c r="B20" s="282" t="s">
        <v>455</v>
      </c>
      <c r="C20" s="281" t="s">
        <v>136</v>
      </c>
      <c r="D20" s="177" t="s">
        <v>39</v>
      </c>
      <c r="E20" s="177" t="s">
        <v>39</v>
      </c>
      <c r="F20" s="177" t="s">
        <v>39</v>
      </c>
      <c r="G20" s="177" t="s">
        <v>39</v>
      </c>
      <c r="H20" s="176">
        <v>0</v>
      </c>
    </row>
    <row r="21" spans="2:8" s="175" customFormat="1" ht="20.100000000000001" customHeight="1">
      <c r="B21" s="282" t="s">
        <v>455</v>
      </c>
      <c r="C21" s="281" t="s">
        <v>137</v>
      </c>
      <c r="D21" s="176">
        <v>131.6</v>
      </c>
      <c r="E21" s="176">
        <v>4.5</v>
      </c>
      <c r="F21" s="177" t="s">
        <v>39</v>
      </c>
      <c r="G21" s="177" t="s">
        <v>39</v>
      </c>
      <c r="H21" s="177" t="s">
        <v>39</v>
      </c>
    </row>
    <row r="22" spans="2:8" s="175" customFormat="1" ht="20.100000000000001" customHeight="1">
      <c r="B22" s="282" t="s">
        <v>455</v>
      </c>
      <c r="C22" s="281" t="s">
        <v>470</v>
      </c>
      <c r="D22" s="176">
        <v>131.1</v>
      </c>
      <c r="E22" s="177" t="s">
        <v>39</v>
      </c>
      <c r="F22" s="177" t="s">
        <v>39</v>
      </c>
      <c r="G22" s="177" t="s">
        <v>39</v>
      </c>
      <c r="H22" s="177" t="s">
        <v>39</v>
      </c>
    </row>
    <row r="23" spans="2:8" s="175" customFormat="1" ht="20.100000000000001" customHeight="1">
      <c r="B23" s="282" t="s">
        <v>455</v>
      </c>
      <c r="C23" s="281" t="s">
        <v>471</v>
      </c>
      <c r="D23" s="177" t="s">
        <v>39</v>
      </c>
      <c r="E23" s="177" t="s">
        <v>39</v>
      </c>
      <c r="F23" s="177" t="s">
        <v>39</v>
      </c>
      <c r="G23" s="177" t="s">
        <v>39</v>
      </c>
      <c r="H23" s="177" t="s">
        <v>39</v>
      </c>
    </row>
    <row r="24" spans="2:8" s="175" customFormat="1" ht="20.100000000000001" customHeight="1">
      <c r="B24" s="282" t="s">
        <v>455</v>
      </c>
      <c r="C24" s="281" t="s">
        <v>472</v>
      </c>
      <c r="D24" s="176">
        <v>21.4</v>
      </c>
      <c r="E24" s="176">
        <v>1.5</v>
      </c>
      <c r="F24" s="177" t="s">
        <v>39</v>
      </c>
      <c r="G24" s="177" t="s">
        <v>39</v>
      </c>
      <c r="H24" s="176">
        <v>2.6</v>
      </c>
    </row>
    <row r="25" spans="2:8" s="175" customFormat="1" ht="20.100000000000001" customHeight="1">
      <c r="B25" s="282" t="s">
        <v>455</v>
      </c>
      <c r="C25" s="281" t="s">
        <v>473</v>
      </c>
      <c r="D25" s="177" t="s">
        <v>39</v>
      </c>
      <c r="E25" s="177" t="s">
        <v>39</v>
      </c>
      <c r="F25" s="177" t="s">
        <v>39</v>
      </c>
      <c r="G25" s="177" t="s">
        <v>39</v>
      </c>
      <c r="H25" s="176">
        <v>0</v>
      </c>
    </row>
    <row r="26" spans="2:8" s="175" customFormat="1" ht="20.100000000000001" customHeight="1">
      <c r="B26" s="281" t="s">
        <v>474</v>
      </c>
      <c r="C26" s="281" t="s">
        <v>467</v>
      </c>
      <c r="D26" s="176">
        <v>335.5</v>
      </c>
      <c r="E26" s="176">
        <v>17.600000000000001</v>
      </c>
      <c r="F26" s="176">
        <v>13.5</v>
      </c>
      <c r="G26" s="176">
        <v>5.4</v>
      </c>
      <c r="H26" s="176">
        <v>26.6</v>
      </c>
    </row>
    <row r="27" spans="2:8" s="175" customFormat="1" ht="20.100000000000001" customHeight="1">
      <c r="B27" s="282" t="s">
        <v>455</v>
      </c>
      <c r="C27" s="281" t="s">
        <v>58</v>
      </c>
      <c r="D27" s="176">
        <v>0</v>
      </c>
      <c r="E27" s="176">
        <v>0</v>
      </c>
      <c r="F27" s="176">
        <v>0</v>
      </c>
      <c r="G27" s="177" t="s">
        <v>39</v>
      </c>
      <c r="H27" s="176">
        <v>0.1</v>
      </c>
    </row>
    <row r="28" spans="2:8" s="175" customFormat="1" ht="20.100000000000001" customHeight="1">
      <c r="B28" s="282" t="s">
        <v>455</v>
      </c>
      <c r="C28" s="281" t="s">
        <v>475</v>
      </c>
      <c r="D28" s="176">
        <v>0.1</v>
      </c>
      <c r="E28" s="176">
        <v>0.4</v>
      </c>
      <c r="F28" s="176">
        <v>0</v>
      </c>
      <c r="G28" s="176">
        <v>0</v>
      </c>
      <c r="H28" s="176">
        <v>0.9</v>
      </c>
    </row>
    <row r="29" spans="2:8" s="175" customFormat="1" ht="20.100000000000001" customHeight="1">
      <c r="B29" s="282" t="s">
        <v>455</v>
      </c>
      <c r="C29" s="281" t="s">
        <v>59</v>
      </c>
      <c r="D29" s="176">
        <v>0.3</v>
      </c>
      <c r="E29" s="176">
        <v>0.5</v>
      </c>
      <c r="F29" s="176">
        <v>0.4</v>
      </c>
      <c r="G29" s="176">
        <v>0.1</v>
      </c>
      <c r="H29" s="176">
        <v>1</v>
      </c>
    </row>
    <row r="30" spans="2:8" s="175" customFormat="1" ht="20.100000000000001" customHeight="1">
      <c r="B30" s="282" t="s">
        <v>455</v>
      </c>
      <c r="C30" s="281" t="s">
        <v>476</v>
      </c>
      <c r="D30" s="176">
        <v>0</v>
      </c>
      <c r="E30" s="176">
        <v>0.2</v>
      </c>
      <c r="F30" s="176">
        <v>0.4</v>
      </c>
      <c r="G30" s="177" t="s">
        <v>39</v>
      </c>
      <c r="H30" s="176">
        <v>0</v>
      </c>
    </row>
    <row r="31" spans="2:8" s="175" customFormat="1" ht="20.100000000000001" customHeight="1">
      <c r="B31" s="282" t="s">
        <v>455</v>
      </c>
      <c r="C31" s="281" t="s">
        <v>477</v>
      </c>
      <c r="D31" s="177" t="s">
        <v>39</v>
      </c>
      <c r="E31" s="176">
        <v>0.3</v>
      </c>
      <c r="F31" s="177" t="s">
        <v>39</v>
      </c>
      <c r="G31" s="177" t="s">
        <v>39</v>
      </c>
      <c r="H31" s="177" t="s">
        <v>39</v>
      </c>
    </row>
    <row r="32" spans="2:8" s="175" customFormat="1" ht="20.100000000000001" customHeight="1">
      <c r="B32" s="282" t="s">
        <v>455</v>
      </c>
      <c r="C32" s="281" t="s">
        <v>478</v>
      </c>
      <c r="D32" s="176">
        <v>35.6</v>
      </c>
      <c r="E32" s="176">
        <v>0.1</v>
      </c>
      <c r="F32" s="176">
        <v>0.4</v>
      </c>
      <c r="G32" s="177" t="s">
        <v>39</v>
      </c>
      <c r="H32" s="176">
        <v>0.9</v>
      </c>
    </row>
    <row r="33" spans="2:8" s="175" customFormat="1" ht="20.100000000000001" customHeight="1">
      <c r="B33" s="282" t="s">
        <v>455</v>
      </c>
      <c r="C33" s="281" t="s">
        <v>163</v>
      </c>
      <c r="D33" s="177" t="s">
        <v>39</v>
      </c>
      <c r="E33" s="177" t="s">
        <v>39</v>
      </c>
      <c r="F33" s="177" t="s">
        <v>39</v>
      </c>
      <c r="G33" s="177" t="s">
        <v>39</v>
      </c>
      <c r="H33" s="177" t="s">
        <v>39</v>
      </c>
    </row>
    <row r="34" spans="2:8" s="175" customFormat="1" ht="20.100000000000001" customHeight="1">
      <c r="B34" s="282" t="s">
        <v>455</v>
      </c>
      <c r="C34" s="281" t="s">
        <v>154</v>
      </c>
      <c r="D34" s="176">
        <v>24.3</v>
      </c>
      <c r="E34" s="176">
        <v>11.1</v>
      </c>
      <c r="F34" s="176">
        <v>4.4000000000000004</v>
      </c>
      <c r="G34" s="176">
        <v>0.4</v>
      </c>
      <c r="H34" s="176">
        <v>23.3</v>
      </c>
    </row>
    <row r="35" spans="2:8" s="175" customFormat="1" ht="20.100000000000001" customHeight="1">
      <c r="B35" s="282" t="s">
        <v>455</v>
      </c>
      <c r="C35" s="281" t="s">
        <v>155</v>
      </c>
      <c r="D35" s="176">
        <v>1.2</v>
      </c>
      <c r="E35" s="176">
        <v>0</v>
      </c>
      <c r="F35" s="176">
        <v>0.4</v>
      </c>
      <c r="G35" s="176">
        <v>0</v>
      </c>
      <c r="H35" s="176">
        <v>0.3</v>
      </c>
    </row>
    <row r="36" spans="2:8" s="175" customFormat="1" ht="20.100000000000001" customHeight="1">
      <c r="B36" s="282" t="s">
        <v>455</v>
      </c>
      <c r="C36" s="281" t="s">
        <v>479</v>
      </c>
      <c r="D36" s="176">
        <v>274.2</v>
      </c>
      <c r="E36" s="176">
        <v>5</v>
      </c>
      <c r="F36" s="176">
        <v>7.4</v>
      </c>
      <c r="G36" s="176">
        <v>4.8</v>
      </c>
      <c r="H36" s="176">
        <v>0.1</v>
      </c>
    </row>
    <row r="37" spans="2:8" s="175" customFormat="1" ht="20.100000000000001" customHeight="1">
      <c r="B37" s="281" t="s">
        <v>85</v>
      </c>
      <c r="C37" s="281" t="s">
        <v>467</v>
      </c>
      <c r="D37" s="176">
        <v>257.2</v>
      </c>
      <c r="E37" s="176">
        <v>22.8</v>
      </c>
      <c r="F37" s="176">
        <v>62.4</v>
      </c>
      <c r="G37" s="176">
        <v>13</v>
      </c>
      <c r="H37" s="176">
        <v>273</v>
      </c>
    </row>
    <row r="38" spans="2:8" s="175" customFormat="1" ht="20.100000000000001" customHeight="1">
      <c r="B38" s="281" t="s">
        <v>480</v>
      </c>
      <c r="C38" s="281" t="s">
        <v>467</v>
      </c>
      <c r="D38" s="176">
        <v>84.7</v>
      </c>
      <c r="E38" s="176">
        <v>0.1</v>
      </c>
      <c r="F38" s="176">
        <v>9.1999999999999993</v>
      </c>
      <c r="G38" s="177" t="s">
        <v>39</v>
      </c>
      <c r="H38" s="176">
        <v>16.600000000000001</v>
      </c>
    </row>
    <row r="39" spans="2:8" s="175" customFormat="1" ht="20.100000000000001" customHeight="1">
      <c r="B39" s="281" t="s">
        <v>121</v>
      </c>
      <c r="C39" s="281" t="s">
        <v>467</v>
      </c>
      <c r="D39" s="176">
        <v>8.5</v>
      </c>
      <c r="E39" s="176">
        <v>0</v>
      </c>
      <c r="F39" s="177" t="s">
        <v>39</v>
      </c>
      <c r="G39" s="176">
        <v>1.8</v>
      </c>
      <c r="H39" s="176">
        <v>4.0999999999999996</v>
      </c>
    </row>
    <row r="40" spans="2:8" s="175" customFormat="1" ht="20.100000000000001" customHeight="1">
      <c r="B40" s="283" t="s">
        <v>481</v>
      </c>
      <c r="C40" s="283" t="s">
        <v>467</v>
      </c>
      <c r="D40" s="176">
        <v>828.7</v>
      </c>
      <c r="E40" s="176">
        <v>260.7</v>
      </c>
      <c r="F40" s="176">
        <v>250.8</v>
      </c>
      <c r="G40" s="176">
        <v>27.3</v>
      </c>
      <c r="H40" s="176">
        <v>1081.5</v>
      </c>
    </row>
    <row r="42" spans="2:8">
      <c r="B42" s="178" t="s">
        <v>629</v>
      </c>
      <c r="C42" s="178"/>
    </row>
    <row r="43" spans="2:8">
      <c r="C43" s="139" t="s">
        <v>445</v>
      </c>
      <c r="D43" s="139" t="s">
        <v>446</v>
      </c>
    </row>
    <row r="44" spans="2:8">
      <c r="B44" s="166" t="s">
        <v>444</v>
      </c>
      <c r="C44" s="167">
        <f>SUM('2019 KESIS Energy Balance'!Z62:AE62)</f>
        <v>3.2590000000000003</v>
      </c>
      <c r="D44" s="168">
        <f>C44/SUM($C$44:$C$46)</f>
        <v>0.1176789196215787</v>
      </c>
    </row>
    <row r="45" spans="2:8">
      <c r="B45" s="166" t="s">
        <v>423</v>
      </c>
      <c r="C45" s="167">
        <f>SUM('2019 KESIS Energy Balance'!AF62:AH62)</f>
        <v>12.266999999999999</v>
      </c>
      <c r="D45" s="168">
        <f>C45/SUM($C$44:$C$46)</f>
        <v>0.44294793095977469</v>
      </c>
    </row>
    <row r="46" spans="2:8">
      <c r="B46" s="166" t="s">
        <v>424</v>
      </c>
      <c r="C46" s="167">
        <f>SUM('2019 KESIS Energy Balance'!W62:Y62)</f>
        <v>12.167999999999999</v>
      </c>
      <c r="D46" s="168">
        <f>C46/SUM($C$44:$C$46)</f>
        <v>0.43937314941864664</v>
      </c>
    </row>
  </sheetData>
  <mergeCells count="3">
    <mergeCell ref="B15:B16"/>
    <mergeCell ref="C15:C16"/>
    <mergeCell ref="D15:H15"/>
  </mergeCells>
  <phoneticPr fontId="3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6B2D2-4857-4434-806E-7CACC20E80D3}">
  <dimension ref="B2:AC42"/>
  <sheetViews>
    <sheetView topLeftCell="A13" zoomScale="85" zoomScaleNormal="85" workbookViewId="0">
      <selection activeCell="I31" sqref="I31"/>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29" width="19.5703125" style="139" customWidth="1"/>
    <col min="30" max="16384" width="8.5703125" style="139"/>
  </cols>
  <sheetData>
    <row r="2" spans="2:14">
      <c r="B2" s="273" t="s">
        <v>627</v>
      </c>
    </row>
    <row r="4" spans="2:14">
      <c r="B4" s="178" t="s">
        <v>630</v>
      </c>
    </row>
    <row r="5" spans="2:14" s="287" customFormat="1" ht="30">
      <c r="B5" s="284"/>
      <c r="C5" s="284" t="s">
        <v>633</v>
      </c>
      <c r="D5" s="284" t="s">
        <v>634</v>
      </c>
      <c r="E5" s="285" t="s">
        <v>416</v>
      </c>
      <c r="F5" s="286" t="s">
        <v>417</v>
      </c>
      <c r="G5" s="286" t="s">
        <v>418</v>
      </c>
      <c r="H5" s="286" t="s">
        <v>419</v>
      </c>
      <c r="I5" s="286" t="s">
        <v>420</v>
      </c>
      <c r="J5" s="286" t="s">
        <v>421</v>
      </c>
      <c r="K5" s="286" t="s">
        <v>422</v>
      </c>
      <c r="L5" s="286" t="s">
        <v>423</v>
      </c>
      <c r="M5" s="286" t="s">
        <v>424</v>
      </c>
      <c r="N5" s="286" t="s">
        <v>425</v>
      </c>
    </row>
    <row r="6" spans="2:14" ht="150">
      <c r="B6" s="314" t="s">
        <v>18</v>
      </c>
      <c r="C6" s="315" t="str">
        <f>VLOOKUP($B6,About!$B$33:$E$57,3,0)</f>
        <v>EndUse&gt;Industry&gt;machinery</v>
      </c>
      <c r="D6" s="315" t="str">
        <f>VLOOKUP($B6,About!$B$33:$E$57,4,0)</f>
        <v>Semiconductor manufacturing business, electronic component manufacturing business, computer and peripheral device manufacturing business, communication and broadcasting equipment manufacturing business, video and audio equipment manufacturing business</v>
      </c>
      <c r="E6" s="316">
        <f>SUM(D36:H36)/SUM($D$36:$AC$36)</f>
        <v>0.55477986857442951</v>
      </c>
      <c r="F6" s="316">
        <f>SUM(D21:H21)/SUM($D$21:$AC$21)</f>
        <v>0</v>
      </c>
      <c r="G6" s="316">
        <f>SUM(D33:H33)/SUM($D$33:$AC$33)</f>
        <v>0.5136790714812085</v>
      </c>
      <c r="H6" s="316">
        <f>SUM(D34:H34)/SUM($D$34:$AC$34)</f>
        <v>0.9375</v>
      </c>
      <c r="I6" s="316">
        <f>SUM(D23:H25)/SUM($D$23:$AC$25)</f>
        <v>1.0554089709762534E-2</v>
      </c>
      <c r="J6" s="316">
        <f>SUM(D35:H35)/SUM($D$35:$AC$35)</f>
        <v>0.80044101433296577</v>
      </c>
      <c r="K6" s="184" t="s">
        <v>433</v>
      </c>
      <c r="L6" s="316">
        <f>SUM(D26:H28)/SUM($D$26:$AC$28)</f>
        <v>0</v>
      </c>
      <c r="M6" s="316">
        <f>SUM(D30:H31)/SUM($D$30:$AC$31)</f>
        <v>4.0089086859688192E-2</v>
      </c>
      <c r="N6" s="184" t="s">
        <v>433</v>
      </c>
    </row>
    <row r="7" spans="2:14" ht="165">
      <c r="B7" s="317" t="s">
        <v>19</v>
      </c>
      <c r="C7" s="318" t="str">
        <f>VLOOKUP($B7,About!$B$33:$E$57,3,0)</f>
        <v>EndUse&gt;Industry&gt;machinery</v>
      </c>
      <c r="D7" s="318" t="str">
        <f>VLOOKUP($B7,About!$B$33:$E$57,4,0)</f>
        <v>Motor, generator and electric conversion supply control device manufacturing, primary battery and storage battery manufacturing, insulated wire and cable manufacturing, light bulb and lighting device manufacturing, household appliance manufacturing, other electrical equipment manufacturing</v>
      </c>
      <c r="E7" s="319">
        <f>SUM(N36:S36)/SUM($D$36:$AC$36)</f>
        <v>9.660932276121792E-2</v>
      </c>
      <c r="F7" s="319">
        <f>SUM(N21:S21)/SUM($D$21:$AC$21)</f>
        <v>0</v>
      </c>
      <c r="G7" s="319">
        <f>SUM(N33:S33)/SUM($D$33:$AC$33)</f>
        <v>7.5580324244657326E-2</v>
      </c>
      <c r="H7" s="319">
        <f>SUM(N34:S34)/SUM($D$34:$AC$34)</f>
        <v>0</v>
      </c>
      <c r="I7" s="319">
        <f>SUM(N23:S25)/SUM($D$23:$AC$25)</f>
        <v>1.3192612137203167E-2</v>
      </c>
      <c r="J7" s="319">
        <f>SUM(N35:S35)/SUM($D$35:$AC$35)</f>
        <v>0.16317530319735396</v>
      </c>
      <c r="K7" s="320" t="s">
        <v>432</v>
      </c>
      <c r="L7" s="319">
        <f>SUM(N26:S28)/SUM($D$26:$AC$28)</f>
        <v>1.515151515151515E-2</v>
      </c>
      <c r="M7" s="319">
        <f>SUM(N30:S31)/SUM($D$30:$AC$31)</f>
        <v>5.1224944320712694E-2</v>
      </c>
      <c r="N7" s="320" t="s">
        <v>432</v>
      </c>
    </row>
    <row r="8" spans="2:14" ht="225">
      <c r="B8" s="321" t="s">
        <v>20</v>
      </c>
      <c r="C8" s="322" t="str">
        <f>VLOOKUP($B8,About!$B$33:$E$57,3,0)</f>
        <v>EndUse&gt;Industry&gt;machinery</v>
      </c>
      <c r="D8" s="322" t="str">
        <f>VLOOKUP($B8,About!$B$33:$E$57,4,0)</f>
        <v>Magnetic and optical media manufacturing, medical equipment manufacturing, measurement, testing, navigation, control and other precision equipment manufacturing; excluding optical instruments, photographic equipment and optical equipment manufacturing, watches and watch parts manufacturing, general purpose machinery manufacturing, special purpose machinery manufacturing</v>
      </c>
      <c r="E8" s="323">
        <f>SUM(I36:M36,T36:U36)/SUM($D$36:$AC$36)</f>
        <v>0.15081916815043489</v>
      </c>
      <c r="F8" s="323">
        <f>SUM(I21:M21,T21:U21)/SUM($D$21:$AC$21)</f>
        <v>1</v>
      </c>
      <c r="G8" s="323">
        <f>SUM(I33:M33,T33:U33)/SUM($D$33:$AC$33)</f>
        <v>6.0058953574060409E-2</v>
      </c>
      <c r="H8" s="323">
        <f>SUM(I34:M34,T34:U34)/SUM($D$34:$AC$34)</f>
        <v>6.25E-2</v>
      </c>
      <c r="I8" s="323">
        <f>SUM(I23:M25,T23:U25)/SUM($D$23:$AC$25)</f>
        <v>5.4089709762532981E-2</v>
      </c>
      <c r="J8" s="323">
        <f>SUM(I35:M35,T35:U35)/SUM($D$35:$AC$35)</f>
        <v>7.1664829106945997E-3</v>
      </c>
      <c r="K8" s="324" t="s">
        <v>432</v>
      </c>
      <c r="L8" s="323">
        <f>SUM(I26:M28,,T26:U28)/SUM($D$26:$AC$28)</f>
        <v>0.33333333333333337</v>
      </c>
      <c r="M8" s="323">
        <f>SUM(I30:M31,T30:U31)/SUM($D$30:$AC$31)</f>
        <v>0.19376391982182625</v>
      </c>
      <c r="N8" s="324" t="s">
        <v>432</v>
      </c>
    </row>
    <row r="9" spans="2:14" ht="120">
      <c r="B9" s="325" t="s">
        <v>21</v>
      </c>
      <c r="C9" s="326" t="str">
        <f>VLOOKUP($B9,About!$B$33:$E$57,3,0)</f>
        <v>EndUse&gt;Industry&gt;transportation equiment</v>
      </c>
      <c r="D9" s="326" t="str">
        <f>VLOOKUP($B9,About!$B$33:$E$57,4,0)</f>
        <v>Automobile engine and automobile manufacturing business, automobile body and trailer manufacturing business, new automobile parts manufacturing business, automobile remanufactured parts manufacturing business</v>
      </c>
      <c r="E9" s="327">
        <f>SUM(I37:M37,V36:Y36)/SUM($D$36:$AC$36)</f>
        <v>0.15746730372628637</v>
      </c>
      <c r="F9" s="327">
        <f>SUM(V21:Y21)/SUM($D$21:$AC$21)</f>
        <v>0</v>
      </c>
      <c r="G9" s="327">
        <f>SUM(V33:Y33)/SUM($D$33:$AC$33)</f>
        <v>0.31553979366249074</v>
      </c>
      <c r="H9" s="327">
        <f>SUM(V34:Y34)/SUM($D$34:$AC$34)</f>
        <v>0</v>
      </c>
      <c r="I9" s="327">
        <f>SUM(V23:Y25)/SUM($D$23:$AC$25)</f>
        <v>0.46569920844327173</v>
      </c>
      <c r="J9" s="327">
        <f>SUM(V35:Y35)/SUM($D$35:$AC$35)</f>
        <v>2.9217199558985673E-2</v>
      </c>
      <c r="K9" s="328" t="s">
        <v>432</v>
      </c>
      <c r="L9" s="327">
        <f>SUM(V26:Y28)/SUM($D$26:$AC$28)</f>
        <v>0.10101010101010101</v>
      </c>
      <c r="M9" s="327">
        <f>SUM(V30:Y31)/SUM($D$30:$AC$31)</f>
        <v>0.47216035634743875</v>
      </c>
      <c r="N9" s="328" t="s">
        <v>432</v>
      </c>
    </row>
    <row r="10" spans="2:14" ht="105">
      <c r="B10" s="329" t="s">
        <v>22</v>
      </c>
      <c r="C10" s="330" t="str">
        <f>VLOOKUP($B10,About!$B$33:$E$57,3,0)</f>
        <v>EndUse&gt;Industry&gt;transportation equiment</v>
      </c>
      <c r="D10" s="330" t="str">
        <f>VLOOKUP($B10,About!$B$33:$E$57,4,0)</f>
        <v>Ship and boat construction business, railway equipment manufacturing business, aircraft, spaceship and parts manufacturing business, and other transportation equipment manufacturing business</v>
      </c>
      <c r="E10" s="331">
        <f>SUM(Z36:AD36)/SUM($D$36:$AC$36)</f>
        <v>4.0324336787631136E-2</v>
      </c>
      <c r="F10" s="331">
        <f>SUM(Z21:AC21)/SUM($D$21:$AC$21)</f>
        <v>0</v>
      </c>
      <c r="G10" s="331">
        <f>SUM(Z33:AC33)/SUM($D$33:$AC$33)</f>
        <v>3.5141857037582908E-2</v>
      </c>
      <c r="H10" s="331">
        <f>SUM(Z34:AC34)/SUM($D$34:$AC$34)</f>
        <v>0</v>
      </c>
      <c r="I10" s="331">
        <f>SUM(Z23:AC25)/SUM($D$23:$AC$25)</f>
        <v>0.45646437994722949</v>
      </c>
      <c r="J10" s="331">
        <f>SUM(Z35:AC35)/SUM($D$35:$AC$35)</f>
        <v>0</v>
      </c>
      <c r="K10" s="332" t="s">
        <v>432</v>
      </c>
      <c r="L10" s="331">
        <f>SUM(Z26:AC28)/SUM($D$26:$AC$28)</f>
        <v>0.5505050505050505</v>
      </c>
      <c r="M10" s="331">
        <f>SUM(Z30:AC31)/SUM($D$30:$AC$31)</f>
        <v>0.24276169265033407</v>
      </c>
      <c r="N10" s="332" t="s">
        <v>432</v>
      </c>
    </row>
    <row r="11" spans="2:14" s="141" customFormat="1">
      <c r="B11" s="313" t="s">
        <v>644</v>
      </c>
      <c r="C11" s="275"/>
      <c r="D11" s="275"/>
      <c r="E11" s="276">
        <f>SUM(E6:E10)</f>
        <v>0.99999999999999978</v>
      </c>
      <c r="F11" s="276">
        <f t="shared" ref="F11:M11" si="0">SUM(F6:F10)</f>
        <v>1</v>
      </c>
      <c r="G11" s="276">
        <f t="shared" si="0"/>
        <v>0.99999999999999989</v>
      </c>
      <c r="H11" s="276">
        <f t="shared" si="0"/>
        <v>1</v>
      </c>
      <c r="I11" s="276">
        <f t="shared" si="0"/>
        <v>1</v>
      </c>
      <c r="J11" s="276">
        <f t="shared" si="0"/>
        <v>1</v>
      </c>
      <c r="K11" s="140" t="s">
        <v>432</v>
      </c>
      <c r="L11" s="276">
        <f t="shared" si="0"/>
        <v>1</v>
      </c>
      <c r="M11" s="276">
        <f t="shared" si="0"/>
        <v>0.99999999999999989</v>
      </c>
      <c r="N11" s="140" t="s">
        <v>432</v>
      </c>
    </row>
    <row r="13" spans="2:14" s="175" customFormat="1">
      <c r="B13" s="178" t="s">
        <v>632</v>
      </c>
      <c r="C13" s="2"/>
    </row>
    <row r="14" spans="2:14" s="175" customFormat="1">
      <c r="B14" s="2" t="s">
        <v>449</v>
      </c>
      <c r="C14" s="2" t="s">
        <v>450</v>
      </c>
    </row>
    <row r="15" spans="2:14" s="175" customFormat="1">
      <c r="B15" s="2" t="s">
        <v>451</v>
      </c>
      <c r="C15" s="2" t="s">
        <v>527</v>
      </c>
    </row>
    <row r="16" spans="2:14" s="175" customFormat="1">
      <c r="B16" s="2" t="s">
        <v>453</v>
      </c>
      <c r="C16" s="2" t="s">
        <v>454</v>
      </c>
    </row>
    <row r="17" spans="2:29" s="175" customFormat="1">
      <c r="B17" s="2" t="s">
        <v>456</v>
      </c>
      <c r="C17" s="2" t="s">
        <v>457</v>
      </c>
    </row>
    <row r="18" spans="2:29" s="175" customFormat="1" ht="20.100000000000001" customHeight="1">
      <c r="B18" s="473" t="s">
        <v>458</v>
      </c>
      <c r="C18" s="473" t="s">
        <v>459</v>
      </c>
      <c r="D18" s="475" t="s">
        <v>460</v>
      </c>
      <c r="E18" s="475" t="s">
        <v>460</v>
      </c>
      <c r="F18" s="475" t="s">
        <v>460</v>
      </c>
      <c r="G18" s="475" t="s">
        <v>460</v>
      </c>
      <c r="H18" s="475" t="s">
        <v>460</v>
      </c>
      <c r="I18" s="475" t="s">
        <v>460</v>
      </c>
      <c r="J18" s="475" t="s">
        <v>460</v>
      </c>
      <c r="K18" s="475" t="s">
        <v>460</v>
      </c>
      <c r="L18" s="475" t="s">
        <v>460</v>
      </c>
      <c r="M18" s="475" t="s">
        <v>460</v>
      </c>
      <c r="N18" s="475" t="s">
        <v>460</v>
      </c>
      <c r="O18" s="475" t="s">
        <v>460</v>
      </c>
      <c r="P18" s="475" t="s">
        <v>460</v>
      </c>
      <c r="Q18" s="475" t="s">
        <v>460</v>
      </c>
      <c r="R18" s="475" t="s">
        <v>460</v>
      </c>
      <c r="S18" s="475" t="s">
        <v>460</v>
      </c>
      <c r="T18" s="475" t="s">
        <v>460</v>
      </c>
      <c r="U18" s="475" t="s">
        <v>460</v>
      </c>
      <c r="V18" s="475" t="s">
        <v>460</v>
      </c>
      <c r="W18" s="475" t="s">
        <v>460</v>
      </c>
      <c r="X18" s="475" t="s">
        <v>460</v>
      </c>
      <c r="Y18" s="475" t="s">
        <v>460</v>
      </c>
      <c r="Z18" s="475" t="s">
        <v>460</v>
      </c>
      <c r="AA18" s="475" t="s">
        <v>460</v>
      </c>
      <c r="AB18" s="475" t="s">
        <v>460</v>
      </c>
      <c r="AC18" s="475" t="s">
        <v>460</v>
      </c>
    </row>
    <row r="19" spans="2:29" s="175" customFormat="1" ht="20.100000000000001" customHeight="1">
      <c r="B19" s="474" t="s">
        <v>458</v>
      </c>
      <c r="C19" s="474" t="s">
        <v>459</v>
      </c>
      <c r="D19" s="200" t="s">
        <v>501</v>
      </c>
      <c r="E19" s="200" t="s">
        <v>502</v>
      </c>
      <c r="F19" s="200" t="s">
        <v>503</v>
      </c>
      <c r="G19" s="200" t="s">
        <v>504</v>
      </c>
      <c r="H19" s="200" t="s">
        <v>505</v>
      </c>
      <c r="I19" s="202" t="s">
        <v>506</v>
      </c>
      <c r="J19" s="202" t="s">
        <v>507</v>
      </c>
      <c r="K19" s="202" t="s">
        <v>508</v>
      </c>
      <c r="L19" s="202" t="s">
        <v>509</v>
      </c>
      <c r="M19" s="202" t="s">
        <v>510</v>
      </c>
      <c r="N19" s="201" t="s">
        <v>511</v>
      </c>
      <c r="O19" s="201" t="s">
        <v>512</v>
      </c>
      <c r="P19" s="201" t="s">
        <v>513</v>
      </c>
      <c r="Q19" s="201" t="s">
        <v>514</v>
      </c>
      <c r="R19" s="201" t="s">
        <v>515</v>
      </c>
      <c r="S19" s="201" t="s">
        <v>516</v>
      </c>
      <c r="T19" s="202" t="s">
        <v>517</v>
      </c>
      <c r="U19" s="202" t="s">
        <v>518</v>
      </c>
      <c r="V19" s="203" t="s">
        <v>519</v>
      </c>
      <c r="W19" s="203" t="s">
        <v>520</v>
      </c>
      <c r="X19" s="203" t="s">
        <v>521</v>
      </c>
      <c r="Y19" s="203" t="s">
        <v>522</v>
      </c>
      <c r="Z19" s="204" t="s">
        <v>523</v>
      </c>
      <c r="AA19" s="204" t="s">
        <v>524</v>
      </c>
      <c r="AB19" s="204" t="s">
        <v>525</v>
      </c>
      <c r="AC19" s="204" t="s">
        <v>526</v>
      </c>
    </row>
    <row r="20" spans="2:29" s="175" customFormat="1" ht="20.100000000000001" customHeight="1">
      <c r="B20" s="281" t="s">
        <v>466</v>
      </c>
      <c r="C20" s="281" t="s">
        <v>467</v>
      </c>
      <c r="D20" s="176">
        <v>2812.4</v>
      </c>
      <c r="E20" s="176">
        <v>2583.3000000000002</v>
      </c>
      <c r="F20" s="176">
        <v>9.6999999999999993</v>
      </c>
      <c r="G20" s="176">
        <v>105.1</v>
      </c>
      <c r="H20" s="176">
        <v>87</v>
      </c>
      <c r="I20" s="176">
        <v>2.8</v>
      </c>
      <c r="J20" s="176">
        <v>74.2</v>
      </c>
      <c r="K20" s="176">
        <v>114.9</v>
      </c>
      <c r="L20" s="176">
        <v>40.6</v>
      </c>
      <c r="M20" s="176">
        <v>0.8</v>
      </c>
      <c r="N20" s="176">
        <v>264.5</v>
      </c>
      <c r="O20" s="176">
        <v>409.6</v>
      </c>
      <c r="P20" s="176">
        <v>83</v>
      </c>
      <c r="Q20" s="176">
        <v>71.900000000000006</v>
      </c>
      <c r="R20" s="176">
        <v>99.2</v>
      </c>
      <c r="S20" s="176">
        <v>23.7</v>
      </c>
      <c r="T20" s="176">
        <v>499.3</v>
      </c>
      <c r="U20" s="176">
        <v>596.79999999999995</v>
      </c>
      <c r="V20" s="176">
        <v>699</v>
      </c>
      <c r="W20" s="176">
        <v>24</v>
      </c>
      <c r="X20" s="176">
        <v>1253.9000000000001</v>
      </c>
      <c r="Y20" s="176">
        <v>2.2000000000000002</v>
      </c>
      <c r="Z20" s="176">
        <v>392.9</v>
      </c>
      <c r="AA20" s="176">
        <v>14.3</v>
      </c>
      <c r="AB20" s="176">
        <v>47.2</v>
      </c>
      <c r="AC20" s="176">
        <v>6</v>
      </c>
    </row>
    <row r="21" spans="2:29" s="175" customFormat="1" ht="20.100000000000001" customHeight="1">
      <c r="B21" s="281" t="s">
        <v>468</v>
      </c>
      <c r="C21" s="281" t="s">
        <v>467</v>
      </c>
      <c r="D21" s="177" t="s">
        <v>39</v>
      </c>
      <c r="E21" s="177" t="s">
        <v>39</v>
      </c>
      <c r="F21" s="177" t="s">
        <v>39</v>
      </c>
      <c r="G21" s="177" t="s">
        <v>39</v>
      </c>
      <c r="H21" s="177" t="s">
        <v>39</v>
      </c>
      <c r="I21" s="177" t="s">
        <v>39</v>
      </c>
      <c r="J21" s="176">
        <v>0.1</v>
      </c>
      <c r="K21" s="176">
        <v>0</v>
      </c>
      <c r="L21" s="177" t="s">
        <v>39</v>
      </c>
      <c r="M21" s="177" t="s">
        <v>39</v>
      </c>
      <c r="N21" s="176">
        <v>0</v>
      </c>
      <c r="O21" s="177" t="s">
        <v>39</v>
      </c>
      <c r="P21" s="177" t="s">
        <v>39</v>
      </c>
      <c r="Q21" s="176">
        <v>0</v>
      </c>
      <c r="R21" s="176">
        <v>0</v>
      </c>
      <c r="S21" s="177" t="s">
        <v>39</v>
      </c>
      <c r="T21" s="176">
        <v>0</v>
      </c>
      <c r="U21" s="176">
        <v>0</v>
      </c>
      <c r="V21" s="177" t="s">
        <v>39</v>
      </c>
      <c r="W21" s="177" t="s">
        <v>39</v>
      </c>
      <c r="X21" s="177" t="s">
        <v>39</v>
      </c>
      <c r="Y21" s="177" t="s">
        <v>39</v>
      </c>
      <c r="Z21" s="177" t="s">
        <v>39</v>
      </c>
      <c r="AA21" s="177" t="s">
        <v>39</v>
      </c>
      <c r="AB21" s="177" t="s">
        <v>39</v>
      </c>
      <c r="AC21" s="177" t="s">
        <v>39</v>
      </c>
    </row>
    <row r="22" spans="2:29" s="175" customFormat="1" ht="20.100000000000001" customHeight="1">
      <c r="B22" s="281" t="s">
        <v>474</v>
      </c>
      <c r="C22" s="281" t="s">
        <v>467</v>
      </c>
      <c r="D22" s="176">
        <v>1.7</v>
      </c>
      <c r="E22" s="176">
        <v>0.8</v>
      </c>
      <c r="F22" s="176">
        <v>0</v>
      </c>
      <c r="G22" s="176">
        <v>0.3</v>
      </c>
      <c r="H22" s="176">
        <v>0.1</v>
      </c>
      <c r="I22" s="177" t="s">
        <v>39</v>
      </c>
      <c r="J22" s="176">
        <v>1.4</v>
      </c>
      <c r="K22" s="176">
        <v>0.3</v>
      </c>
      <c r="L22" s="176">
        <v>0</v>
      </c>
      <c r="M22" s="177" t="s">
        <v>39</v>
      </c>
      <c r="N22" s="176">
        <v>0.5</v>
      </c>
      <c r="O22" s="176">
        <v>0</v>
      </c>
      <c r="P22" s="176">
        <v>1.7</v>
      </c>
      <c r="Q22" s="176">
        <v>0.5</v>
      </c>
      <c r="R22" s="176">
        <v>1.2</v>
      </c>
      <c r="S22" s="176">
        <v>0.1</v>
      </c>
      <c r="T22" s="176">
        <v>13.8</v>
      </c>
      <c r="U22" s="176">
        <v>4.4000000000000004</v>
      </c>
      <c r="V22" s="176">
        <v>4.4000000000000004</v>
      </c>
      <c r="W22" s="176">
        <v>0.1</v>
      </c>
      <c r="X22" s="176">
        <v>54.6</v>
      </c>
      <c r="Y22" s="176">
        <v>0.2</v>
      </c>
      <c r="Z22" s="176">
        <v>62</v>
      </c>
      <c r="AA22" s="176">
        <v>0</v>
      </c>
      <c r="AB22" s="176">
        <v>7.3</v>
      </c>
      <c r="AC22" s="176">
        <v>0</v>
      </c>
    </row>
    <row r="23" spans="2:29" s="175" customFormat="1" ht="20.100000000000001" customHeight="1">
      <c r="B23" s="282" t="s">
        <v>455</v>
      </c>
      <c r="C23" s="281" t="s">
        <v>58</v>
      </c>
      <c r="D23" s="176">
        <v>0</v>
      </c>
      <c r="E23" s="176">
        <v>0</v>
      </c>
      <c r="F23" s="176">
        <v>0</v>
      </c>
      <c r="G23" s="176">
        <v>0</v>
      </c>
      <c r="H23" s="176">
        <v>0</v>
      </c>
      <c r="I23" s="177" t="s">
        <v>39</v>
      </c>
      <c r="J23" s="176">
        <v>0</v>
      </c>
      <c r="K23" s="176">
        <v>0</v>
      </c>
      <c r="L23" s="177" t="s">
        <v>39</v>
      </c>
      <c r="M23" s="177" t="s">
        <v>39</v>
      </c>
      <c r="N23" s="176">
        <v>0</v>
      </c>
      <c r="O23" s="177" t="s">
        <v>39</v>
      </c>
      <c r="P23" s="176">
        <v>0</v>
      </c>
      <c r="Q23" s="176">
        <v>0</v>
      </c>
      <c r="R23" s="176">
        <v>0</v>
      </c>
      <c r="S23" s="176">
        <v>0</v>
      </c>
      <c r="T23" s="176">
        <v>0.6</v>
      </c>
      <c r="U23" s="176">
        <v>0.1</v>
      </c>
      <c r="V23" s="176">
        <v>0.6</v>
      </c>
      <c r="W23" s="176">
        <v>0</v>
      </c>
      <c r="X23" s="176">
        <v>0.1</v>
      </c>
      <c r="Y23" s="176">
        <v>0</v>
      </c>
      <c r="Z23" s="177" t="s">
        <v>39</v>
      </c>
      <c r="AA23" s="177" t="s">
        <v>39</v>
      </c>
      <c r="AB23" s="177" t="s">
        <v>39</v>
      </c>
      <c r="AC23" s="177" t="s">
        <v>39</v>
      </c>
    </row>
    <row r="24" spans="2:29" s="175" customFormat="1" ht="20.100000000000001" customHeight="1">
      <c r="B24" s="282" t="s">
        <v>455</v>
      </c>
      <c r="C24" s="281" t="s">
        <v>475</v>
      </c>
      <c r="D24" s="176">
        <v>0</v>
      </c>
      <c r="E24" s="176">
        <v>0.2</v>
      </c>
      <c r="F24" s="176">
        <v>0</v>
      </c>
      <c r="G24" s="176">
        <v>0</v>
      </c>
      <c r="H24" s="176">
        <v>0</v>
      </c>
      <c r="I24" s="177" t="s">
        <v>39</v>
      </c>
      <c r="J24" s="176">
        <v>0.1</v>
      </c>
      <c r="K24" s="176">
        <v>0</v>
      </c>
      <c r="L24" s="177" t="s">
        <v>39</v>
      </c>
      <c r="M24" s="177" t="s">
        <v>39</v>
      </c>
      <c r="N24" s="176">
        <v>0</v>
      </c>
      <c r="O24" s="176">
        <v>0</v>
      </c>
      <c r="P24" s="176">
        <v>0.2</v>
      </c>
      <c r="Q24" s="176">
        <v>0</v>
      </c>
      <c r="R24" s="176">
        <v>0.2</v>
      </c>
      <c r="S24" s="176">
        <v>0</v>
      </c>
      <c r="T24" s="176">
        <v>0.2</v>
      </c>
      <c r="U24" s="176">
        <v>0.2</v>
      </c>
      <c r="V24" s="176">
        <v>0.6</v>
      </c>
      <c r="W24" s="176">
        <v>0</v>
      </c>
      <c r="X24" s="176">
        <v>1.4</v>
      </c>
      <c r="Y24" s="176">
        <v>0</v>
      </c>
      <c r="Z24" s="176">
        <v>0.7</v>
      </c>
      <c r="AA24" s="176">
        <v>0</v>
      </c>
      <c r="AB24" s="176">
        <v>0.1</v>
      </c>
      <c r="AC24" s="176">
        <v>0</v>
      </c>
    </row>
    <row r="25" spans="2:29" s="175" customFormat="1" ht="20.100000000000001" customHeight="1">
      <c r="B25" s="282" t="s">
        <v>455</v>
      </c>
      <c r="C25" s="281" t="s">
        <v>59</v>
      </c>
      <c r="D25" s="176">
        <v>0.2</v>
      </c>
      <c r="E25" s="176">
        <v>0.2</v>
      </c>
      <c r="F25" s="176">
        <v>0</v>
      </c>
      <c r="G25" s="176">
        <v>0.1</v>
      </c>
      <c r="H25" s="176">
        <v>0.1</v>
      </c>
      <c r="I25" s="177" t="s">
        <v>39</v>
      </c>
      <c r="J25" s="176">
        <v>0.1</v>
      </c>
      <c r="K25" s="176">
        <v>0.1</v>
      </c>
      <c r="L25" s="176">
        <v>0</v>
      </c>
      <c r="M25" s="177" t="s">
        <v>39</v>
      </c>
      <c r="N25" s="176">
        <v>0.2</v>
      </c>
      <c r="O25" s="176">
        <v>0</v>
      </c>
      <c r="P25" s="176">
        <v>0.1</v>
      </c>
      <c r="Q25" s="176">
        <v>0.1</v>
      </c>
      <c r="R25" s="176">
        <v>0.1</v>
      </c>
      <c r="S25" s="176">
        <v>0.1</v>
      </c>
      <c r="T25" s="176">
        <v>1.7</v>
      </c>
      <c r="U25" s="176">
        <v>1</v>
      </c>
      <c r="V25" s="176">
        <v>3</v>
      </c>
      <c r="W25" s="176">
        <v>0</v>
      </c>
      <c r="X25" s="176">
        <v>29.6</v>
      </c>
      <c r="Y25" s="176">
        <v>0</v>
      </c>
      <c r="Z25" s="176">
        <v>33.799999999999997</v>
      </c>
      <c r="AA25" s="176">
        <v>0</v>
      </c>
      <c r="AB25" s="176">
        <v>0</v>
      </c>
      <c r="AC25" s="176">
        <v>0</v>
      </c>
    </row>
    <row r="26" spans="2:29" s="175" customFormat="1" ht="20.100000000000001" customHeight="1">
      <c r="B26" s="282" t="s">
        <v>455</v>
      </c>
      <c r="C26" s="281" t="s">
        <v>476</v>
      </c>
      <c r="D26" s="177" t="s">
        <v>39</v>
      </c>
      <c r="E26" s="177" t="s">
        <v>39</v>
      </c>
      <c r="F26" s="177" t="s">
        <v>39</v>
      </c>
      <c r="G26" s="177" t="s">
        <v>39</v>
      </c>
      <c r="H26" s="177" t="s">
        <v>39</v>
      </c>
      <c r="I26" s="177" t="s">
        <v>39</v>
      </c>
      <c r="J26" s="177" t="s">
        <v>39</v>
      </c>
      <c r="K26" s="177" t="s">
        <v>39</v>
      </c>
      <c r="L26" s="177" t="s">
        <v>39</v>
      </c>
      <c r="M26" s="177" t="s">
        <v>39</v>
      </c>
      <c r="N26" s="177" t="s">
        <v>39</v>
      </c>
      <c r="O26" s="177" t="s">
        <v>39</v>
      </c>
      <c r="P26" s="176">
        <v>0.3</v>
      </c>
      <c r="Q26" s="177" t="s">
        <v>39</v>
      </c>
      <c r="R26" s="176">
        <v>0</v>
      </c>
      <c r="S26" s="177" t="s">
        <v>39</v>
      </c>
      <c r="T26" s="176">
        <v>5.4</v>
      </c>
      <c r="U26" s="176">
        <v>0</v>
      </c>
      <c r="V26" s="177" t="s">
        <v>39</v>
      </c>
      <c r="W26" s="177" t="s">
        <v>39</v>
      </c>
      <c r="X26" s="177" t="s">
        <v>39</v>
      </c>
      <c r="Y26" s="177" t="s">
        <v>39</v>
      </c>
      <c r="Z26" s="176">
        <v>10.9</v>
      </c>
      <c r="AA26" s="177" t="s">
        <v>39</v>
      </c>
      <c r="AB26" s="177" t="s">
        <v>39</v>
      </c>
      <c r="AC26" s="177" t="s">
        <v>39</v>
      </c>
    </row>
    <row r="27" spans="2:29" s="175" customFormat="1" ht="20.100000000000001" customHeight="1">
      <c r="B27" s="282" t="s">
        <v>455</v>
      </c>
      <c r="C27" s="281" t="s">
        <v>477</v>
      </c>
      <c r="D27" s="177" t="s">
        <v>39</v>
      </c>
      <c r="E27" s="177" t="s">
        <v>39</v>
      </c>
      <c r="F27" s="177" t="s">
        <v>39</v>
      </c>
      <c r="G27" s="177" t="s">
        <v>39</v>
      </c>
      <c r="H27" s="177" t="s">
        <v>39</v>
      </c>
      <c r="I27" s="177" t="s">
        <v>39</v>
      </c>
      <c r="J27" s="177" t="s">
        <v>39</v>
      </c>
      <c r="K27" s="177" t="s">
        <v>39</v>
      </c>
      <c r="L27" s="177" t="s">
        <v>39</v>
      </c>
      <c r="M27" s="177" t="s">
        <v>39</v>
      </c>
      <c r="N27" s="177" t="s">
        <v>39</v>
      </c>
      <c r="O27" s="177" t="s">
        <v>39</v>
      </c>
      <c r="P27" s="177" t="s">
        <v>39</v>
      </c>
      <c r="Q27" s="177" t="s">
        <v>39</v>
      </c>
      <c r="R27" s="176">
        <v>0</v>
      </c>
      <c r="S27" s="177" t="s">
        <v>39</v>
      </c>
      <c r="T27" s="177" t="s">
        <v>39</v>
      </c>
      <c r="U27" s="177" t="s">
        <v>39</v>
      </c>
      <c r="V27" s="177" t="s">
        <v>39</v>
      </c>
      <c r="W27" s="177" t="s">
        <v>39</v>
      </c>
      <c r="X27" s="176">
        <v>0</v>
      </c>
      <c r="Y27" s="177" t="s">
        <v>39</v>
      </c>
      <c r="Z27" s="177" t="s">
        <v>39</v>
      </c>
      <c r="AA27" s="177" t="s">
        <v>39</v>
      </c>
      <c r="AB27" s="177" t="s">
        <v>39</v>
      </c>
      <c r="AC27" s="177" t="s">
        <v>39</v>
      </c>
    </row>
    <row r="28" spans="2:29" s="175" customFormat="1" ht="20.100000000000001" customHeight="1">
      <c r="B28" s="282" t="s">
        <v>455</v>
      </c>
      <c r="C28" s="281" t="s">
        <v>478</v>
      </c>
      <c r="D28" s="177" t="s">
        <v>39</v>
      </c>
      <c r="E28" s="176">
        <v>0</v>
      </c>
      <c r="F28" s="177" t="s">
        <v>39</v>
      </c>
      <c r="G28" s="176">
        <v>0</v>
      </c>
      <c r="H28" s="177" t="s">
        <v>39</v>
      </c>
      <c r="I28" s="177" t="s">
        <v>39</v>
      </c>
      <c r="J28" s="177" t="s">
        <v>39</v>
      </c>
      <c r="K28" s="176">
        <v>0</v>
      </c>
      <c r="L28" s="176">
        <v>0</v>
      </c>
      <c r="M28" s="177" t="s">
        <v>39</v>
      </c>
      <c r="N28" s="176">
        <v>0</v>
      </c>
      <c r="O28" s="177" t="s">
        <v>39</v>
      </c>
      <c r="P28" s="177" t="s">
        <v>39</v>
      </c>
      <c r="Q28" s="176">
        <v>0</v>
      </c>
      <c r="R28" s="177" t="s">
        <v>39</v>
      </c>
      <c r="S28" s="176">
        <v>0</v>
      </c>
      <c r="T28" s="176">
        <v>0.9</v>
      </c>
      <c r="U28" s="176">
        <v>0.3</v>
      </c>
      <c r="V28" s="177" t="s">
        <v>39</v>
      </c>
      <c r="W28" s="177" t="s">
        <v>39</v>
      </c>
      <c r="X28" s="176">
        <v>2</v>
      </c>
      <c r="Y28" s="177" t="s">
        <v>39</v>
      </c>
      <c r="Z28" s="177" t="s">
        <v>39</v>
      </c>
      <c r="AA28" s="176">
        <v>0</v>
      </c>
      <c r="AB28" s="177" t="s">
        <v>39</v>
      </c>
      <c r="AC28" s="177" t="s">
        <v>39</v>
      </c>
    </row>
    <row r="29" spans="2:29" s="175" customFormat="1" ht="20.100000000000001" customHeight="1">
      <c r="B29" s="282" t="s">
        <v>455</v>
      </c>
      <c r="C29" s="281" t="s">
        <v>163</v>
      </c>
      <c r="D29" s="177" t="s">
        <v>39</v>
      </c>
      <c r="E29" s="177" t="s">
        <v>39</v>
      </c>
      <c r="F29" s="177" t="s">
        <v>39</v>
      </c>
      <c r="G29" s="177" t="s">
        <v>39</v>
      </c>
      <c r="H29" s="177" t="s">
        <v>39</v>
      </c>
      <c r="I29" s="177" t="s">
        <v>39</v>
      </c>
      <c r="J29" s="177" t="s">
        <v>39</v>
      </c>
      <c r="K29" s="177" t="s">
        <v>39</v>
      </c>
      <c r="L29" s="177" t="s">
        <v>39</v>
      </c>
      <c r="M29" s="177" t="s">
        <v>39</v>
      </c>
      <c r="N29" s="177" t="s">
        <v>39</v>
      </c>
      <c r="O29" s="177" t="s">
        <v>39</v>
      </c>
      <c r="P29" s="177" t="s">
        <v>39</v>
      </c>
      <c r="Q29" s="177" t="s">
        <v>39</v>
      </c>
      <c r="R29" s="177" t="s">
        <v>39</v>
      </c>
      <c r="S29" s="177" t="s">
        <v>39</v>
      </c>
      <c r="T29" s="177" t="s">
        <v>39</v>
      </c>
      <c r="U29" s="177" t="s">
        <v>39</v>
      </c>
      <c r="V29" s="177" t="s">
        <v>39</v>
      </c>
      <c r="W29" s="177" t="s">
        <v>39</v>
      </c>
      <c r="X29" s="176">
        <v>0.2</v>
      </c>
      <c r="Y29" s="177" t="s">
        <v>39</v>
      </c>
      <c r="Z29" s="177" t="s">
        <v>39</v>
      </c>
      <c r="AA29" s="177" t="s">
        <v>39</v>
      </c>
      <c r="AB29" s="177" t="s">
        <v>39</v>
      </c>
      <c r="AC29" s="177" t="s">
        <v>39</v>
      </c>
    </row>
    <row r="30" spans="2:29" s="175" customFormat="1" ht="20.100000000000001" customHeight="1">
      <c r="B30" s="282" t="s">
        <v>455</v>
      </c>
      <c r="C30" s="281" t="s">
        <v>154</v>
      </c>
      <c r="D30" s="176">
        <v>1.5</v>
      </c>
      <c r="E30" s="176">
        <v>0.1</v>
      </c>
      <c r="F30" s="176">
        <v>0</v>
      </c>
      <c r="G30" s="176">
        <v>0</v>
      </c>
      <c r="H30" s="177" t="s">
        <v>39</v>
      </c>
      <c r="I30" s="177" t="s">
        <v>39</v>
      </c>
      <c r="J30" s="176">
        <v>1.2</v>
      </c>
      <c r="K30" s="176">
        <v>0.1</v>
      </c>
      <c r="L30" s="176">
        <v>0</v>
      </c>
      <c r="M30" s="177" t="s">
        <v>39</v>
      </c>
      <c r="N30" s="176">
        <v>0.1</v>
      </c>
      <c r="O30" s="177" t="s">
        <v>39</v>
      </c>
      <c r="P30" s="176">
        <v>1.1000000000000001</v>
      </c>
      <c r="Q30" s="176">
        <v>0.3</v>
      </c>
      <c r="R30" s="176">
        <v>0.6</v>
      </c>
      <c r="S30" s="176">
        <v>0</v>
      </c>
      <c r="T30" s="176">
        <v>4.2</v>
      </c>
      <c r="U30" s="176">
        <v>2.6</v>
      </c>
      <c r="V30" s="176">
        <v>0.2</v>
      </c>
      <c r="W30" s="176">
        <v>0.1</v>
      </c>
      <c r="X30" s="176">
        <v>20</v>
      </c>
      <c r="Y30" s="176">
        <v>0.2</v>
      </c>
      <c r="Z30" s="176">
        <v>8.4</v>
      </c>
      <c r="AA30" s="176">
        <v>0</v>
      </c>
      <c r="AB30" s="176">
        <v>0</v>
      </c>
      <c r="AC30" s="176">
        <v>0</v>
      </c>
    </row>
    <row r="31" spans="2:29" s="175" customFormat="1" ht="20.100000000000001" customHeight="1">
      <c r="B31" s="282" t="s">
        <v>455</v>
      </c>
      <c r="C31" s="281" t="s">
        <v>155</v>
      </c>
      <c r="D31" s="177" t="s">
        <v>39</v>
      </c>
      <c r="E31" s="177" t="s">
        <v>39</v>
      </c>
      <c r="F31" s="177" t="s">
        <v>39</v>
      </c>
      <c r="G31" s="176">
        <v>0.2</v>
      </c>
      <c r="H31" s="176">
        <v>0</v>
      </c>
      <c r="I31" s="177" t="s">
        <v>39</v>
      </c>
      <c r="J31" s="176">
        <v>0</v>
      </c>
      <c r="K31" s="176">
        <v>0</v>
      </c>
      <c r="L31" s="176">
        <v>0</v>
      </c>
      <c r="M31" s="177" t="s">
        <v>39</v>
      </c>
      <c r="N31" s="176">
        <v>0.2</v>
      </c>
      <c r="O31" s="177" t="s">
        <v>39</v>
      </c>
      <c r="P31" s="176">
        <v>0</v>
      </c>
      <c r="Q31" s="176">
        <v>0</v>
      </c>
      <c r="R31" s="176">
        <v>0</v>
      </c>
      <c r="S31" s="176">
        <v>0</v>
      </c>
      <c r="T31" s="176">
        <v>0.6</v>
      </c>
      <c r="U31" s="176">
        <v>0</v>
      </c>
      <c r="V31" s="176">
        <v>0.1</v>
      </c>
      <c r="W31" s="176">
        <v>0</v>
      </c>
      <c r="X31" s="176">
        <v>0.6</v>
      </c>
      <c r="Y31" s="176">
        <v>0</v>
      </c>
      <c r="Z31" s="176">
        <v>2.5</v>
      </c>
      <c r="AA31" s="176">
        <v>0</v>
      </c>
      <c r="AB31" s="176">
        <v>0</v>
      </c>
      <c r="AC31" s="177" t="s">
        <v>39</v>
      </c>
    </row>
    <row r="32" spans="2:29" s="175" customFormat="1" ht="20.100000000000001" customHeight="1">
      <c r="B32" s="282" t="s">
        <v>455</v>
      </c>
      <c r="C32" s="281" t="s">
        <v>479</v>
      </c>
      <c r="D32" s="177" t="s">
        <v>39</v>
      </c>
      <c r="E32" s="176">
        <v>0.3</v>
      </c>
      <c r="F32" s="177" t="s">
        <v>39</v>
      </c>
      <c r="G32" s="177" t="s">
        <v>39</v>
      </c>
      <c r="H32" s="177" t="s">
        <v>39</v>
      </c>
      <c r="I32" s="177" t="s">
        <v>39</v>
      </c>
      <c r="J32" s="177" t="s">
        <v>39</v>
      </c>
      <c r="K32" s="177" t="s">
        <v>39</v>
      </c>
      <c r="L32" s="177" t="s">
        <v>39</v>
      </c>
      <c r="M32" s="177" t="s">
        <v>39</v>
      </c>
      <c r="N32" s="176">
        <v>0</v>
      </c>
      <c r="O32" s="177" t="s">
        <v>39</v>
      </c>
      <c r="P32" s="176">
        <v>0</v>
      </c>
      <c r="Q32" s="176">
        <v>0.1</v>
      </c>
      <c r="R32" s="176">
        <v>0.3</v>
      </c>
      <c r="S32" s="177" t="s">
        <v>39</v>
      </c>
      <c r="T32" s="176">
        <v>0.1</v>
      </c>
      <c r="U32" s="176">
        <v>0.2</v>
      </c>
      <c r="V32" s="177" t="s">
        <v>39</v>
      </c>
      <c r="W32" s="177" t="s">
        <v>39</v>
      </c>
      <c r="X32" s="176">
        <v>1</v>
      </c>
      <c r="Y32" s="177" t="s">
        <v>39</v>
      </c>
      <c r="Z32" s="176">
        <v>5.7</v>
      </c>
      <c r="AA32" s="177" t="s">
        <v>39</v>
      </c>
      <c r="AB32" s="176">
        <v>7.1</v>
      </c>
      <c r="AC32" s="177" t="s">
        <v>39</v>
      </c>
    </row>
    <row r="33" spans="2:29" s="175" customFormat="1" ht="20.100000000000001" customHeight="1">
      <c r="B33" s="281" t="s">
        <v>85</v>
      </c>
      <c r="C33" s="281" t="s">
        <v>467</v>
      </c>
      <c r="D33" s="176">
        <v>366.4</v>
      </c>
      <c r="E33" s="176">
        <v>719.4</v>
      </c>
      <c r="F33" s="176">
        <v>0.1</v>
      </c>
      <c r="G33" s="176">
        <v>8.9</v>
      </c>
      <c r="H33" s="176">
        <v>20.5</v>
      </c>
      <c r="I33" s="176">
        <v>0</v>
      </c>
      <c r="J33" s="176">
        <v>0.4</v>
      </c>
      <c r="K33" s="176">
        <v>41.9</v>
      </c>
      <c r="L33" s="176">
        <v>7.1</v>
      </c>
      <c r="M33" s="176">
        <v>0</v>
      </c>
      <c r="N33" s="176">
        <v>28</v>
      </c>
      <c r="O33" s="176">
        <v>112.4</v>
      </c>
      <c r="P33" s="176">
        <v>5.9</v>
      </c>
      <c r="Q33" s="176">
        <v>0.6</v>
      </c>
      <c r="R33" s="176">
        <v>16.2</v>
      </c>
      <c r="S33" s="176">
        <v>1</v>
      </c>
      <c r="T33" s="176">
        <v>46.8</v>
      </c>
      <c r="U33" s="176">
        <v>34.200000000000003</v>
      </c>
      <c r="V33" s="176">
        <v>384.2</v>
      </c>
      <c r="W33" s="176">
        <v>0.3</v>
      </c>
      <c r="X33" s="176">
        <v>300.39999999999998</v>
      </c>
      <c r="Y33" s="176">
        <v>0.2</v>
      </c>
      <c r="Z33" s="176">
        <v>62.7</v>
      </c>
      <c r="AA33" s="176">
        <v>3.4</v>
      </c>
      <c r="AB33" s="176">
        <v>9.3000000000000007</v>
      </c>
      <c r="AC33" s="176">
        <v>0.9</v>
      </c>
    </row>
    <row r="34" spans="2:29" s="175" customFormat="1" ht="20.100000000000001" customHeight="1">
      <c r="B34" s="281" t="s">
        <v>480</v>
      </c>
      <c r="C34" s="281" t="s">
        <v>467</v>
      </c>
      <c r="D34" s="176">
        <v>3</v>
      </c>
      <c r="E34" s="177" t="s">
        <v>39</v>
      </c>
      <c r="F34" s="177" t="s">
        <v>39</v>
      </c>
      <c r="G34" s="177" t="s">
        <v>39</v>
      </c>
      <c r="H34" s="177" t="s">
        <v>39</v>
      </c>
      <c r="I34" s="177" t="s">
        <v>39</v>
      </c>
      <c r="J34" s="176">
        <v>0</v>
      </c>
      <c r="K34" s="176">
        <v>0.2</v>
      </c>
      <c r="L34" s="177" t="s">
        <v>39</v>
      </c>
      <c r="M34" s="177" t="s">
        <v>39</v>
      </c>
      <c r="N34" s="176">
        <v>0</v>
      </c>
      <c r="O34" s="177" t="s">
        <v>39</v>
      </c>
      <c r="P34" s="177" t="s">
        <v>39</v>
      </c>
      <c r="Q34" s="177" t="s">
        <v>39</v>
      </c>
      <c r="R34" s="176">
        <v>0</v>
      </c>
      <c r="S34" s="177" t="s">
        <v>39</v>
      </c>
      <c r="T34" s="177" t="s">
        <v>39</v>
      </c>
      <c r="U34" s="176">
        <v>0</v>
      </c>
      <c r="V34" s="177" t="s">
        <v>39</v>
      </c>
      <c r="W34" s="177" t="s">
        <v>39</v>
      </c>
      <c r="X34" s="177" t="s">
        <v>39</v>
      </c>
      <c r="Y34" s="177" t="s">
        <v>39</v>
      </c>
      <c r="Z34" s="177" t="s">
        <v>39</v>
      </c>
      <c r="AA34" s="177" t="s">
        <v>39</v>
      </c>
      <c r="AB34" s="177" t="s">
        <v>39</v>
      </c>
      <c r="AC34" s="177" t="s">
        <v>39</v>
      </c>
    </row>
    <row r="35" spans="2:29" s="175" customFormat="1" ht="20.100000000000001" customHeight="1">
      <c r="B35" s="281" t="s">
        <v>121</v>
      </c>
      <c r="C35" s="281" t="s">
        <v>467</v>
      </c>
      <c r="D35" s="176">
        <v>80.599999999999994</v>
      </c>
      <c r="E35" s="176">
        <v>59.3</v>
      </c>
      <c r="F35" s="177" t="s">
        <v>39</v>
      </c>
      <c r="G35" s="176">
        <v>4.2</v>
      </c>
      <c r="H35" s="176">
        <v>1.1000000000000001</v>
      </c>
      <c r="I35" s="177" t="s">
        <v>39</v>
      </c>
      <c r="J35" s="177" t="s">
        <v>39</v>
      </c>
      <c r="K35" s="177" t="s">
        <v>39</v>
      </c>
      <c r="L35" s="177" t="s">
        <v>39</v>
      </c>
      <c r="M35" s="177" t="s">
        <v>39</v>
      </c>
      <c r="N35" s="176">
        <v>2</v>
      </c>
      <c r="O35" s="176">
        <v>24.7</v>
      </c>
      <c r="P35" s="176">
        <v>0.3</v>
      </c>
      <c r="Q35" s="176">
        <v>0</v>
      </c>
      <c r="R35" s="176">
        <v>2.6</v>
      </c>
      <c r="S35" s="177" t="s">
        <v>39</v>
      </c>
      <c r="T35" s="176">
        <v>0.8</v>
      </c>
      <c r="U35" s="176">
        <v>0.5</v>
      </c>
      <c r="V35" s="176">
        <v>4.5999999999999996</v>
      </c>
      <c r="W35" s="177" t="s">
        <v>39</v>
      </c>
      <c r="X35" s="176">
        <v>0.7</v>
      </c>
      <c r="Y35" s="177" t="s">
        <v>39</v>
      </c>
      <c r="Z35" s="177" t="s">
        <v>39</v>
      </c>
      <c r="AA35" s="176">
        <v>0</v>
      </c>
      <c r="AB35" s="177" t="s">
        <v>39</v>
      </c>
      <c r="AC35" s="177" t="s">
        <v>39</v>
      </c>
    </row>
    <row r="36" spans="2:29" s="175" customFormat="1" ht="20.100000000000001" customHeight="1">
      <c r="B36" s="283" t="s">
        <v>481</v>
      </c>
      <c r="C36" s="283" t="s">
        <v>467</v>
      </c>
      <c r="D36" s="176">
        <v>2360.6999999999998</v>
      </c>
      <c r="E36" s="176">
        <v>1803.7</v>
      </c>
      <c r="F36" s="176">
        <v>9.5</v>
      </c>
      <c r="G36" s="176">
        <v>91.7</v>
      </c>
      <c r="H36" s="176">
        <v>65.400000000000006</v>
      </c>
      <c r="I36" s="176">
        <v>2.8</v>
      </c>
      <c r="J36" s="176">
        <v>72.3</v>
      </c>
      <c r="K36" s="176">
        <v>72.5</v>
      </c>
      <c r="L36" s="176">
        <v>33.5</v>
      </c>
      <c r="M36" s="176">
        <v>0.8</v>
      </c>
      <c r="N36" s="176">
        <v>234</v>
      </c>
      <c r="O36" s="176">
        <v>272.5</v>
      </c>
      <c r="P36" s="176">
        <v>75.099999999999994</v>
      </c>
      <c r="Q36" s="176">
        <v>70.900000000000006</v>
      </c>
      <c r="R36" s="176">
        <v>79.099999999999994</v>
      </c>
      <c r="S36" s="176">
        <v>22.6</v>
      </c>
      <c r="T36" s="176">
        <v>437.9</v>
      </c>
      <c r="U36" s="176">
        <v>557.6</v>
      </c>
      <c r="V36" s="176">
        <v>305.8</v>
      </c>
      <c r="W36" s="176">
        <v>23.5</v>
      </c>
      <c r="X36" s="176">
        <v>898.2</v>
      </c>
      <c r="Y36" s="176">
        <v>1.8</v>
      </c>
      <c r="Z36" s="176">
        <v>268.3</v>
      </c>
      <c r="AA36" s="176">
        <v>10.9</v>
      </c>
      <c r="AB36" s="176">
        <v>30.6</v>
      </c>
      <c r="AC36" s="176">
        <v>5</v>
      </c>
    </row>
    <row r="38" spans="2:29">
      <c r="B38" s="178" t="s">
        <v>629</v>
      </c>
      <c r="C38" s="333"/>
      <c r="D38" s="274"/>
    </row>
    <row r="39" spans="2:29">
      <c r="C39" s="274" t="s">
        <v>445</v>
      </c>
      <c r="D39" s="274" t="s">
        <v>446</v>
      </c>
    </row>
    <row r="40" spans="2:29">
      <c r="B40" s="166" t="s">
        <v>444</v>
      </c>
      <c r="C40" s="167">
        <f>SUM('2019 KESIS Energy Balance'!Z63:AE64)</f>
        <v>162.25</v>
      </c>
      <c r="D40" s="168">
        <f>C40/SUM($C$40:$C$42)</f>
        <v>0.53352756257645306</v>
      </c>
    </row>
    <row r="41" spans="2:29">
      <c r="B41" s="166" t="s">
        <v>423</v>
      </c>
      <c r="C41" s="167">
        <f>SUM('2019 KESIS Energy Balance'!AF63:AH64)</f>
        <v>84.221000000000004</v>
      </c>
      <c r="D41" s="168">
        <f>C41/SUM($C$40:$C$42)</f>
        <v>0.27694437502466229</v>
      </c>
    </row>
    <row r="42" spans="2:29">
      <c r="B42" s="166" t="s">
        <v>424</v>
      </c>
      <c r="C42" s="167">
        <f>SUM('2019 KESIS Energy Balance'!W63:Y64)</f>
        <v>57.636999999999993</v>
      </c>
      <c r="D42" s="168">
        <f>C42/SUM($C$40:$C$42)</f>
        <v>0.18952806239888459</v>
      </c>
    </row>
  </sheetData>
  <mergeCells count="3">
    <mergeCell ref="B18:B19"/>
    <mergeCell ref="C18:C19"/>
    <mergeCell ref="D18:AC18"/>
  </mergeCells>
  <phoneticPr fontId="3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03C9-809F-4A3B-A260-8000A6E54F0D}">
  <dimension ref="B2:N48"/>
  <sheetViews>
    <sheetView topLeftCell="A22" workbookViewId="0">
      <selection activeCell="E7" sqref="E7"/>
    </sheetView>
  </sheetViews>
  <sheetFormatPr defaultColWidth="8.5703125" defaultRowHeight="15"/>
  <cols>
    <col min="1" max="1" width="2.85546875" style="139" customWidth="1"/>
    <col min="2" max="2" width="24.5703125" style="139" customWidth="1"/>
    <col min="3" max="4" width="30.42578125" style="139" customWidth="1"/>
    <col min="5" max="14" width="14.42578125" style="139" customWidth="1"/>
    <col min="15" max="16384" width="8.5703125" style="139"/>
  </cols>
  <sheetData>
    <row r="2" spans="2:14">
      <c r="B2" s="273" t="s">
        <v>628</v>
      </c>
    </row>
    <row r="4" spans="2:14">
      <c r="B4" s="178" t="s">
        <v>630</v>
      </c>
    </row>
    <row r="5" spans="2:14" s="287" customFormat="1" ht="30">
      <c r="B5" s="284"/>
      <c r="C5" s="284" t="s">
        <v>645</v>
      </c>
      <c r="D5" s="284" t="s">
        <v>634</v>
      </c>
      <c r="E5" s="284" t="s">
        <v>416</v>
      </c>
      <c r="F5" s="335" t="s">
        <v>417</v>
      </c>
      <c r="G5" s="335" t="s">
        <v>418</v>
      </c>
      <c r="H5" s="335" t="s">
        <v>419</v>
      </c>
      <c r="I5" s="335" t="s">
        <v>420</v>
      </c>
      <c r="J5" s="335" t="s">
        <v>421</v>
      </c>
      <c r="K5" s="335" t="s">
        <v>422</v>
      </c>
      <c r="L5" s="335" t="s">
        <v>423</v>
      </c>
      <c r="M5" s="335" t="s">
        <v>424</v>
      </c>
      <c r="N5" s="335" t="s">
        <v>425</v>
      </c>
    </row>
    <row r="6" spans="2:14" s="287" customFormat="1" ht="30">
      <c r="B6" s="284" t="s">
        <v>2</v>
      </c>
      <c r="C6" s="289" t="str">
        <f>VLOOKUP($B6,About!$B$33:$E$57,3,0)</f>
        <v>EndUse&gt;Industry&gt;agriculture and fishery</v>
      </c>
      <c r="D6" s="336">
        <f>VLOOKUP($B6,About!$B$33:$E$57,4,0)</f>
        <v>0</v>
      </c>
      <c r="E6" s="290">
        <f>SUM('2019 KESIS Energy Balance'!BH51,'2019 KESIS Energy Balance'!BH52)/SUM('2019 KESIS Energy Balance'!BH51:BH53,'2019 KESIS Energy Balance'!BH55:BH58,'2019 KESIS Energy Balance'!BH60,'2019 KESIS Energy Balance'!BH65:BH66)</f>
        <v>0.24518732467066875</v>
      </c>
      <c r="F6" s="290">
        <f>SUM('2019 KESIS Energy Balance'!D51:P51)/SUM('2019 KESIS Energy Balance'!D51:P53,'2019 KESIS Energy Balance'!D55:P58,'2019 KESIS Energy Balance'!D60:P60,'2019 KESIS Energy Balance'!D65:P66)</f>
        <v>1.1245283295027787E-2</v>
      </c>
      <c r="G6" s="291">
        <f>SUM('2019 KESIS Energy Balance'!Q51:R51)/SUM('2019 KESIS Energy Balance'!Q51:R53,'2019 KESIS Energy Balance'!Q55:R58,'2019 KESIS Energy Balance'!Q60:R60,'2019 KESIS Energy Balance'!Q65:R66)</f>
        <v>1.7271178993865361E-5</v>
      </c>
      <c r="H6" s="290">
        <f>SUM('2019 KESIS Energy Balance'!AP51:AX52)/SUM('2019 KESIS Energy Balance'!AP51:AX53,'2019 KESIS Energy Balance'!AP55:AX58,'2019 KESIS Energy Balance'!AP60:AX60,'2019 KESIS Energy Balance'!AP65:AX66)</f>
        <v>6.4885741127741509E-2</v>
      </c>
      <c r="I6" s="290">
        <f>SUM('2019 KESIS Energy Balance'!Z51:AE52)/SUM('2019 KESIS Energy Balance'!Z51:AE53,'2019 KESIS Energy Balance'!Z55:AE58,'2019 KESIS Energy Balance'!Z60:AE60,'2019 KESIS Energy Balance'!Z65:AE66)</f>
        <v>0.52772283732120484</v>
      </c>
      <c r="J6" s="291">
        <f>'2019 KESIS Energy Balance'!BI51/SUM('2019 KESIS Energy Balance'!BI51:BI53,'2019 KESIS Energy Balance'!BI55:BI58,'2019 KESIS Energy Balance'!BI60,'2019 KESIS Energy Balance'!BI65:BI66)</f>
        <v>0</v>
      </c>
      <c r="K6" s="284" t="s">
        <v>433</v>
      </c>
      <c r="L6" s="290">
        <f>SUM('2019 KESIS Energy Balance'!AF51:AH52)/SUM('2019 KESIS Energy Balance'!AF51:AH53,'2019 KESIS Energy Balance'!AF55:AH58,'2019 KESIS Energy Balance'!AF60:AH60,'2019 KESIS Energy Balance'!AF65:AH66)</f>
        <v>7.2250152556777844E-2</v>
      </c>
      <c r="M6" s="290">
        <f>SUM('2019 KESIS Energy Balance'!W51:Y52)/SUM('2019 KESIS Energy Balance'!W51:Y53,'2019 KESIS Energy Balance'!W55:Y58,'2019 KESIS Energy Balance'!W60:Y60,'2019 KESIS Energy Balance'!W65:Y66)</f>
        <v>6.2617354256935759E-3</v>
      </c>
      <c r="N6" s="284" t="s">
        <v>433</v>
      </c>
    </row>
    <row r="7" spans="2:14" s="287" customFormat="1" ht="30">
      <c r="B7" s="284" t="s">
        <v>5</v>
      </c>
      <c r="C7" s="289" t="str">
        <f>VLOOKUP($B7,About!$B$33:$E$57,3,0)</f>
        <v>EndUse&gt;Industry&gt;mining(exc. Coal mining)</v>
      </c>
      <c r="D7" s="336">
        <f>VLOOKUP($B7,About!$B$33:$E$57,4,0)</f>
        <v>0</v>
      </c>
      <c r="E7" s="290">
        <f>'2019 KESIS Energy Balance'!BH53/SUM('2019 KESIS Energy Balance'!BH51:BH53,'2019 KESIS Energy Balance'!BH55:BH58,'2019 KESIS Energy Balance'!BH60,'2019 KESIS Energy Balance'!BH65:BH66)</f>
        <v>2.1147186600081816E-2</v>
      </c>
      <c r="F7" s="337">
        <f>SUM('2019 KESIS Energy Balance'!D53:P53)/SUM('2019 KESIS Energy Balance'!D51:P53,'2019 KESIS Energy Balance'!D55:P58,'2019 KESIS Energy Balance'!D60:P60,'2019 KESIS Energy Balance'!D65:P66)</f>
        <v>0</v>
      </c>
      <c r="G7" s="338">
        <f>SUM('2019 KESIS Energy Balance'!Q53:R53)/SUM('2019 KESIS Energy Balance'!Q51:R53,'2019 KESIS Energy Balance'!Q55:R58,'2019 KESIS Energy Balance'!Q60:R60,'2019 KESIS Energy Balance'!Q65:R66)</f>
        <v>0</v>
      </c>
      <c r="H7" s="290">
        <f>SUM('2019 KESIS Energy Balance'!AP53:AX53)/SUM('2019 KESIS Energy Balance'!AP51:AX53,'2019 KESIS Energy Balance'!AP55:AX58,'2019 KESIS Energy Balance'!AP60:AX60,'2019 KESIS Energy Balance'!AP65:AX66)</f>
        <v>2.8951339071810415E-5</v>
      </c>
      <c r="I7" s="290">
        <f>SUM('2019 KESIS Energy Balance'!Z53:AE53)/SUM('2019 KESIS Energy Balance'!Z51:AE53,'2019 KESIS Energy Balance'!Z55:AE58,'2019 KESIS Energy Balance'!Z60:AE60,'2019 KESIS Energy Balance'!Z65:AE66)</f>
        <v>1.3689642221595119E-2</v>
      </c>
      <c r="J7" s="291">
        <f>'2019 KESIS Energy Balance'!BI53/SUM('2019 KESIS Energy Balance'!BI51:BI53,'2019 KESIS Energy Balance'!BI55:BI58,'2019 KESIS Energy Balance'!BI60,'2019 KESIS Energy Balance'!BI65:BI66)</f>
        <v>0</v>
      </c>
      <c r="K7" s="284" t="s">
        <v>432</v>
      </c>
      <c r="L7" s="290">
        <f>SUM('2019 KESIS Energy Balance'!AF53:AH53)/SUM('2019 KESIS Energy Balance'!AF51:AH53,'2019 KESIS Energy Balance'!AF55:AH58,'2019 KESIS Energy Balance'!AF60:AH60,'2019 KESIS Energy Balance'!AF65:AH66)</f>
        <v>9.4778778845214309E-3</v>
      </c>
      <c r="M7" s="290">
        <f>SUM('2019 KESIS Energy Balance'!W53:Z53)/SUM('2019 KESIS Energy Balance'!W51:Y53,'2019 KESIS Energy Balance'!W55:Y58,'2019 KESIS Energy Balance'!W60:Y60,'2019 KESIS Energy Balance'!W65:Y66)</f>
        <v>2.3007295411968053E-3</v>
      </c>
      <c r="N7" s="284" t="s">
        <v>432</v>
      </c>
    </row>
    <row r="8" spans="2:14" s="287" customFormat="1" ht="30">
      <c r="B8" s="284" t="s">
        <v>6</v>
      </c>
      <c r="C8" s="289" t="str">
        <f>VLOOKUP($B8,About!$B$33:$E$57,3,0)</f>
        <v>EndUse&gt;Industry&gt;food and tobacco</v>
      </c>
      <c r="D8" s="336">
        <f>VLOOKUP($B8,About!$B$33:$E$57,4,0)</f>
        <v>0</v>
      </c>
      <c r="E8" s="290">
        <f>'2019 KESIS Energy Balance'!BH55/SUM('2019 KESIS Energy Balance'!BH51:BH53,'2019 KESIS Energy Balance'!BH55:BH58,'2019 KESIS Energy Balance'!BH60,'2019 KESIS Energy Balance'!BH65:BH66)</f>
        <v>0.19424912379612064</v>
      </c>
      <c r="F8" s="337">
        <f>SUM('2019 KESIS Energy Balance'!D55:P55)/SUM('2019 KESIS Energy Balance'!D51:P53,'2019 KESIS Energy Balance'!D55:P58,'2019 KESIS Energy Balance'!D60:P60,'2019 KESIS Energy Balance'!D65:P66)</f>
        <v>0</v>
      </c>
      <c r="G8" s="338">
        <f>SUM('2019 KESIS Energy Balance'!Q55:R55)/SUM('2019 KESIS Energy Balance'!Q51:R53,'2019 KESIS Energy Balance'!Q55:R58,'2019 KESIS Energy Balance'!Q60:R60,'2019 KESIS Energy Balance'!Q65:R66)</f>
        <v>0.34223936421841389</v>
      </c>
      <c r="H8" s="290">
        <f>SUM('2019 KESIS Energy Balance'!AP55:AX55)/SUM('2019 KESIS Energy Balance'!AP51:AX53,'2019 KESIS Energy Balance'!AP55:AX58,'2019 KESIS Energy Balance'!AP60:AX60,'2019 KESIS Energy Balance'!AP65:AX66)</f>
        <v>2.4516476448326923E-2</v>
      </c>
      <c r="I8" s="290">
        <f>SUM('2019 KESIS Energy Balance'!Z55:AE55)/SUM('2019 KESIS Energy Balance'!Z51:AE53,'2019 KESIS Energy Balance'!Z55:AE58,'2019 KESIS Energy Balance'!Z60:AE60,'2019 KESIS Energy Balance'!Z65:AE66)</f>
        <v>1.5778228870258485E-2</v>
      </c>
      <c r="J8" s="291">
        <f>'2019 KESIS Energy Balance'!BI55/SUM('2019 KESIS Energy Balance'!BI51:BI53,'2019 KESIS Energy Balance'!BI55:BI58,'2019 KESIS Energy Balance'!BI60,'2019 KESIS Energy Balance'!BI65:BI66)</f>
        <v>0.20561907933404644</v>
      </c>
      <c r="K8" s="284" t="s">
        <v>432</v>
      </c>
      <c r="L8" s="290">
        <f>SUM('2019 KESIS Energy Balance'!AF55:AH55)/SUM('2019 KESIS Energy Balance'!AF51:AH53,'2019 KESIS Energy Balance'!AF55:AH58,'2019 KESIS Energy Balance'!AF60:AH60,'2019 KESIS Energy Balance'!AF65:AH66)</f>
        <v>4.2177570558661996E-2</v>
      </c>
      <c r="M8" s="290">
        <f>SUM('2019 KESIS Energy Balance'!W55:Y55)/SUM('2019 KESIS Energy Balance'!W51:Y53,'2019 KESIS Energy Balance'!W55:Y58,'2019 KESIS Energy Balance'!W60:Y60,'2019 KESIS Energy Balance'!W65:Y66)</f>
        <v>2.605930532673769E-2</v>
      </c>
      <c r="N8" s="284" t="s">
        <v>432</v>
      </c>
    </row>
    <row r="9" spans="2:14" s="287" customFormat="1" ht="30">
      <c r="B9" s="284" t="s">
        <v>7</v>
      </c>
      <c r="C9" s="289" t="str">
        <f>VLOOKUP($B9,About!$B$33:$E$57,3,0)</f>
        <v>EndUse&gt;Industry&gt;fiber and leather</v>
      </c>
      <c r="D9" s="336">
        <f>VLOOKUP($B9,About!$B$33:$E$57,4,0)</f>
        <v>0</v>
      </c>
      <c r="E9" s="290">
        <f>'2019 KESIS Energy Balance'!BH56/SUM('2019 KESIS Energy Balance'!BH51:BH53,'2019 KESIS Energy Balance'!BH55:BH58,'2019 KESIS Energy Balance'!BH60,'2019 KESIS Energy Balance'!BH65:BH66)</f>
        <v>0.14636678331811279</v>
      </c>
      <c r="F9" s="337">
        <f>SUM('2019 KESIS Energy Balance'!D56:P56)/SUM('2019 KESIS Energy Balance'!D51:P53,'2019 KESIS Energy Balance'!D55:P58,'2019 KESIS Energy Balance'!D60:P60,'2019 KESIS Energy Balance'!D65:P66)</f>
        <v>9.4724608667475202E-2</v>
      </c>
      <c r="G9" s="338">
        <f>SUM('2019 KESIS Energy Balance'!Q56:R56)/SUM('2019 KESIS Energy Balance'!Q51:R53,'2019 KESIS Energy Balance'!Q55:R58,'2019 KESIS Energy Balance'!Q60:R60,'2019 KESIS Energy Balance'!Q65:R66)</f>
        <v>0.10993231804075747</v>
      </c>
      <c r="H9" s="290">
        <f>SUM('2019 KESIS Energy Balance'!AP56:AX56)/SUM('2019 KESIS Energy Balance'!AP51:AX53,'2019 KESIS Energy Balance'!AP55:AX58,'2019 KESIS Energy Balance'!AP60:AX60,'2019 KESIS Energy Balance'!AP65:AX66)</f>
        <v>5.290326440823704E-2</v>
      </c>
      <c r="I9" s="290">
        <f>SUM('2019 KESIS Energy Balance'!Z56:AE56)/SUM('2019 KESIS Energy Balance'!Z51:AE53,'2019 KESIS Energy Balance'!Z55:AE58,'2019 KESIS Energy Balance'!Z60:AE60,'2019 KESIS Energy Balance'!Z65:AE66)</f>
        <v>2.8583268912864821E-3</v>
      </c>
      <c r="J9" s="291">
        <f>'2019 KESIS Energy Balance'!BI56/SUM('2019 KESIS Energy Balance'!BI51:BI53,'2019 KESIS Energy Balance'!BI55:BI58,'2019 KESIS Energy Balance'!BI60,'2019 KESIS Energy Balance'!BI65:BI66)</f>
        <v>0.38832509510663149</v>
      </c>
      <c r="K9" s="284" t="s">
        <v>432</v>
      </c>
      <c r="L9" s="290">
        <f>SUM('2019 KESIS Energy Balance'!AF56:AH56)/SUM('2019 KESIS Energy Balance'!AF51:AH53,'2019 KESIS Energy Balance'!AF55:AH58,'2019 KESIS Energy Balance'!AF60:AH60,'2019 KESIS Energy Balance'!AF65:AH66)</f>
        <v>3.2802933514742234E-2</v>
      </c>
      <c r="M9" s="290">
        <f>SUM('2019 KESIS Energy Balance'!W56:Y56)/SUM('2019 KESIS Energy Balance'!W51:Y53,'2019 KESIS Energy Balance'!W55:Y58,'2019 KESIS Energy Balance'!W60:Y60,'2019 KESIS Energy Balance'!W65:Y66)</f>
        <v>4.1624129633694874E-3</v>
      </c>
      <c r="N9" s="284" t="s">
        <v>432</v>
      </c>
    </row>
    <row r="10" spans="2:14" s="287" customFormat="1" ht="30">
      <c r="B10" s="284" t="s">
        <v>8</v>
      </c>
      <c r="C10" s="289" t="str">
        <f>VLOOKUP($B10,About!$B$33:$E$57,3,0)</f>
        <v>EndUse&gt;Industry&gt;wood and wood products</v>
      </c>
      <c r="D10" s="336">
        <f>VLOOKUP($B10,About!$B$33:$E$57,4,0)</f>
        <v>0</v>
      </c>
      <c r="E10" s="290">
        <f>'2019 KESIS Energy Balance'!BH57/SUM('2019 KESIS Energy Balance'!BH51:BH53,'2019 KESIS Energy Balance'!BH55:BH58,'2019 KESIS Energy Balance'!BH60,'2019 KESIS Energy Balance'!BH65:BH66)</f>
        <v>2.4576544706291909E-2</v>
      </c>
      <c r="F10" s="339">
        <f>SUM('2019 KESIS Energy Balance'!D57:P57)/SUM('2019 KESIS Energy Balance'!D51:P53,'2019 KESIS Energy Balance'!D55:P58,'2019 KESIS Energy Balance'!D60:P60,'2019 KESIS Energy Balance'!D65:P66)</f>
        <v>0</v>
      </c>
      <c r="G10" s="338">
        <f>SUM('2019 KESIS Energy Balance'!Q57:R57)/SUM('2019 KESIS Energy Balance'!Q51:R53,'2019 KESIS Energy Balance'!Q55:R58,'2019 KESIS Energy Balance'!Q60:R60,'2019 KESIS Energy Balance'!Q65:R66)</f>
        <v>1.1373703239862556E-2</v>
      </c>
      <c r="H10" s="290">
        <f>SUM('2019 KESIS Energy Balance'!AP57:AX57)/SUM('2019 KESIS Energy Balance'!AP51:AX53,'2019 KESIS Energy Balance'!AP55:AX58,'2019 KESIS Energy Balance'!AP60:AX60,'2019 KESIS Energy Balance'!AP65:AX66)</f>
        <v>3.2626711566976753E-2</v>
      </c>
      <c r="I10" s="290">
        <f>SUM('2019 KESIS Energy Balance'!Z57:AE57)/SUM('2019 KESIS Energy Balance'!Z51:AE53,'2019 KESIS Energy Balance'!Z55:AE58,'2019 KESIS Energy Balance'!Z60:AE60,'2019 KESIS Energy Balance'!Z65:AE66)</f>
        <v>4.4746574490651351E-4</v>
      </c>
      <c r="J10" s="291">
        <f>'2019 KESIS Energy Balance'!BI57/SUM('2019 KESIS Energy Balance'!BI51:BI53,'2019 KESIS Energy Balance'!BI55:BI58,'2019 KESIS Energy Balance'!BI60,'2019 KESIS Energy Balance'!BI65:BI66)</f>
        <v>1.3415444488265709E-2</v>
      </c>
      <c r="K10" s="284" t="s">
        <v>432</v>
      </c>
      <c r="L10" s="290">
        <f>SUM('2019 KESIS Energy Balance'!AF57:AH57)/SUM('2019 KESIS Energy Balance'!AF51:AH53,'2019 KESIS Energy Balance'!AF55:AH58,'2019 KESIS Energy Balance'!AF60:AH60,'2019 KESIS Energy Balance'!AF65:AH66)</f>
        <v>2.3118573949017459E-3</v>
      </c>
      <c r="M10" s="290">
        <f>SUM('2019 KESIS Energy Balance'!W57:Y57)/SUM('2019 KESIS Energy Balance'!W51:Y53,'2019 KESIS Energy Balance'!W55:Y58,'2019 KESIS Energy Balance'!W60:Y60,'2019 KESIS Energy Balance'!W65:Y66)</f>
        <v>2.5682066671071333E-4</v>
      </c>
      <c r="N10" s="284" t="s">
        <v>432</v>
      </c>
    </row>
    <row r="11" spans="2:14" s="287" customFormat="1" ht="30">
      <c r="B11" s="284" t="s">
        <v>9</v>
      </c>
      <c r="C11" s="289" t="str">
        <f>VLOOKUP($B11,About!$B$33:$E$57,3,0)</f>
        <v>EndUse&gt;Industry&gt;paper and printing</v>
      </c>
      <c r="D11" s="336">
        <f>VLOOKUP($B11,About!$B$33:$E$57,4,0)</f>
        <v>0</v>
      </c>
      <c r="E11" s="290">
        <f>'2019 KESIS Energy Balance'!BH58/SUM('2019 KESIS Energy Balance'!BH51:BH53,'2019 KESIS Energy Balance'!BH55:BH58,'2019 KESIS Energy Balance'!BH60,'2019 KESIS Energy Balance'!BH65:BH66)</f>
        <v>0.14030893713952816</v>
      </c>
      <c r="F11" s="337">
        <f>SUM('2019 KESIS Energy Balance'!D58:P58)/SUM('2019 KESIS Energy Balance'!D51:P53,'2019 KESIS Energy Balance'!D55:P58,'2019 KESIS Energy Balance'!D60:P60,'2019 KESIS Energy Balance'!D65:P66)</f>
        <v>0</v>
      </c>
      <c r="G11" s="338">
        <f>SUM('2019 KESIS Energy Balance'!Q58:R58)/SUM('2019 KESIS Energy Balance'!Q51:R53,'2019 KESIS Energy Balance'!Q55:R58,'2019 KESIS Energy Balance'!Q60:R60,'2019 KESIS Energy Balance'!Q65:R66)</f>
        <v>0.12327956941687025</v>
      </c>
      <c r="H11" s="290">
        <f>SUM('2019 KESIS Energy Balance'!AP58:AX58)/SUM('2019 KESIS Energy Balance'!AP51:AX53,'2019 KESIS Energy Balance'!AP55:AX58,'2019 KESIS Energy Balance'!AP60:AX60,'2019 KESIS Energy Balance'!AP65:AX66)</f>
        <v>0.28959638455677666</v>
      </c>
      <c r="I11" s="290">
        <f>SUM('2019 KESIS Energy Balance'!Z58:AE58)/SUM('2019 KESIS Energy Balance'!Z51:AE53,'2019 KESIS Energy Balance'!Z55:AE58,'2019 KESIS Energy Balance'!Z60:AE60,'2019 KESIS Energy Balance'!Z65:AE66)</f>
        <v>1.387846202346241E-3</v>
      </c>
      <c r="J11" s="291">
        <f>'2019 KESIS Energy Balance'!BI58/SUM('2019 KESIS Energy Balance'!BI51:BI53,'2019 KESIS Energy Balance'!BI55:BI58,'2019 KESIS Energy Balance'!BI60,'2019 KESIS Energy Balance'!BI65:BI66)</f>
        <v>0.39205263052896017</v>
      </c>
      <c r="K11" s="284" t="s">
        <v>432</v>
      </c>
      <c r="L11" s="290">
        <f>SUM('2019 KESIS Energy Balance'!AF58:AH58)/SUM('2019 KESIS Energy Balance'!AF51:AH53,'2019 KESIS Energy Balance'!AF55:AH58,'2019 KESIS Energy Balance'!AF60:AH60,'2019 KESIS Energy Balance'!AF65:AH66)</f>
        <v>3.3577239819254784E-2</v>
      </c>
      <c r="M11" s="290">
        <f>SUM('2019 KESIS Energy Balance'!W58:Y58)/SUM('2019 KESIS Energy Balance'!W51:Y53,'2019 KESIS Energy Balance'!W55:Y58,'2019 KESIS Energy Balance'!W60:Y60,'2019 KESIS Energy Balance'!W65:Y66)</f>
        <v>5.6692362941950002E-3</v>
      </c>
      <c r="N11" s="284" t="s">
        <v>432</v>
      </c>
    </row>
    <row r="12" spans="2:14" s="287" customFormat="1" ht="30">
      <c r="B12" s="343" t="s">
        <v>13</v>
      </c>
      <c r="C12" s="344" t="str">
        <f>VLOOKUP($B12,About!$B$33:$E$57,3,0)</f>
        <v>EndUse&gt;Industry&gt;non-metallic minerals</v>
      </c>
      <c r="D12" s="345" t="str">
        <f>VLOOKUP($B12,About!$B$33:$E$57,4,0)</f>
        <v>Glass and glassware manufacturing</v>
      </c>
      <c r="E12" s="346">
        <f>'2019 KESIS Energy Balance'!BH60/SUM('2019 KESIS Energy Balance'!BH51:BH53,'2019 KESIS Energy Balance'!BH55:BH58,'2019 KESIS Energy Balance'!BH60,'2019 KESIS Energy Balance'!BH65:BH66)*SUM(D42)/SUM(D42:H42)</f>
        <v>4.7190059339062639E-2</v>
      </c>
      <c r="F12" s="346">
        <f>SUM('2019 KESIS Energy Balance'!D60:P60)/SUM('2019 KESIS Energy Balance'!D51:P53,'2019 KESIS Energy Balance'!D55:P58,'2019 KESIS Energy Balance'!D60:P60,'2019 KESIS Energy Balance'!D65:P66)*SUM(D27)/SUM(D27:H27)</f>
        <v>0</v>
      </c>
      <c r="G12" s="347">
        <f>SUM('2019 KESIS Energy Balance'!Q60:R60)/SUM('2019 KESIS Energy Balance'!Q51:R53,'2019 KESIS Energy Balance'!Q55:R58,'2019 KESIS Energy Balance'!Q60:R60,'2019 KESIS Energy Balance'!Q65:R66)*SUM(D39)/SUM(D39:H39)</f>
        <v>9.8699459275715454E-2</v>
      </c>
      <c r="H12" s="346">
        <f>SUM('2019 KESIS Energy Balance'!AP60:AX60)/SUM('2019 KESIS Energy Balance'!AP51:AX53,'2019 KESIS Energy Balance'!AP55:AX58,'2019 KESIS Energy Balance'!AP60:AX60,'2019 KESIS Energy Balance'!AP65:AX66)*SUM(D40)/SUM(D40:H40)</f>
        <v>0</v>
      </c>
      <c r="I12" s="346">
        <f>SUM('2019 KESIS Energy Balance'!Z60:AE60)/SUM('2019 KESIS Energy Balance'!Z51:AE53,'2019 KESIS Energy Balance'!Z55:AE58,'2019 KESIS Energy Balance'!Z60:AE60,'2019 KESIS Energy Balance'!Z65:AE66)*SUM(D29:D31)/SUM(D29:H31)</f>
        <v>4.9108612939415528E-4</v>
      </c>
      <c r="J12" s="348">
        <f>'2019 KESIS Energy Balance'!BI60/SUM('2019 KESIS Energy Balance'!BI51:BI53,'2019 KESIS Energy Balance'!BI55:BI58,'2019 KESIS Energy Balance'!BI60,'2019 KESIS Energy Balance'!BI65:BI66)*SUM(D41)/SUM(D41:H41)</f>
        <v>2.3368782812878752E-5</v>
      </c>
      <c r="K12" s="346" t="s">
        <v>433</v>
      </c>
      <c r="L12" s="346">
        <f>SUM('2019 KESIS Energy Balance'!AF60:AH60)/SUM('2019 KESIS Energy Balance'!AF51:AH53,'2019 KESIS Energy Balance'!AF55:AH58,'2019 KESIS Energy Balance'!AF60:AH60,'2019 KESIS Energy Balance'!AF65:AH66)*SUM(D32:D34)/SUM(D32:H34)</f>
        <v>0.41954224422056896</v>
      </c>
      <c r="M12" s="346">
        <f>SUM('2019 KESIS Energy Balance'!W60:Y60)/SUM('2019 KESIS Energy Balance'!W51:Y53,'2019 KESIS Energy Balance'!W55:Y58,'2019 KESIS Energy Balance'!W60:Y60,'2019 KESIS Energy Balance'!W65:Y66)*SUM(D36:D37)/SUM(D36:H37)</f>
        <v>6.0299450468703298E-4</v>
      </c>
      <c r="N12" s="346" t="s">
        <v>433</v>
      </c>
    </row>
    <row r="13" spans="2:14" s="287" customFormat="1" ht="120">
      <c r="B13" s="349" t="s">
        <v>14</v>
      </c>
      <c r="C13" s="350" t="str">
        <f>VLOOKUP($B13,About!$B$33:$E$57,3,0)</f>
        <v>EndUse&gt;Industry&gt;non-metallic minerals</v>
      </c>
      <c r="D13" s="351" t="str">
        <f>VLOOKUP($B13,About!$B$33:$E$57,4,0)</f>
        <v>Refractory and non-refractory ceramic products manufacturing business, cement, lime, plaster and its products manufacturing business, cement manufacturing business, other non-metallic minerals product manufacturing business</v>
      </c>
      <c r="E13" s="352">
        <f>'2019 KESIS Energy Balance'!BH60/SUM('2019 KESIS Energy Balance'!BH51:BH53,'2019 KESIS Energy Balance'!BH55:BH58,'2019 KESIS Energy Balance'!BH60,'2019 KESIS Energy Balance'!BH65:BH66)*(1-SUM(D42)/SUM(D42:H42))</f>
        <v>0.11892728945655964</v>
      </c>
      <c r="F13" s="352">
        <f>SUM('2019 KESIS Energy Balance'!D60:P60)/SUM('2019 KESIS Energy Balance'!D51:P53,'2019 KESIS Energy Balance'!D55:P58,'2019 KESIS Energy Balance'!D60:P60,'2019 KESIS Energy Balance'!D65:P66)*(1-SUM(D27)/SUM(D27:H27))</f>
        <v>0.48002548372525877</v>
      </c>
      <c r="G13" s="353">
        <f>SUM('2019 KESIS Energy Balance'!Q60:R60)/SUM('2019 KESIS Energy Balance'!Q51:R53,'2019 KESIS Energy Balance'!Q55:R58,'2019 KESIS Energy Balance'!Q60:R60,'2019 KESIS Energy Balance'!Q65:R66)*(1-SUM(D39)/SUM(D39:H39))</f>
        <v>0.15332032085796346</v>
      </c>
      <c r="H13" s="352">
        <f>SUM('2019 KESIS Energy Balance'!AP60:AX60)/SUM('2019 KESIS Energy Balance'!AP51:AX53,'2019 KESIS Energy Balance'!AP55:AX58,'2019 KESIS Energy Balance'!AP60:AX60,'2019 KESIS Energy Balance'!AP65:AX66)*(1-SUM(D40)/SUM(D40:H40))</f>
        <v>0.33752436134552311</v>
      </c>
      <c r="I13" s="352">
        <f>SUM('2019 KESIS Energy Balance'!Z60:AE60)/SUM('2019 KESIS Energy Balance'!Z51:AE53,'2019 KESIS Energy Balance'!Z55:AE58,'2019 KESIS Energy Balance'!Z60:AE60,'2019 KESIS Energy Balance'!Z65:AE66)*(1-SUM(D29:D31)/SUM(D29:H31))</f>
        <v>5.680229563325729E-2</v>
      </c>
      <c r="J13" s="354">
        <f>'2019 KESIS Energy Balance'!BI60/SUM('2019 KESIS Energy Balance'!BI51:BI53,'2019 KESIS Energy Balance'!BI55:BI58,'2019 KESIS Energy Balance'!BI60,'2019 KESIS Energy Balance'!BI65:BI66)*(1-SUM(D41)/SUM(D41:H41))</f>
        <v>4.8918652021626174E-4</v>
      </c>
      <c r="K13" s="352" t="s">
        <v>433</v>
      </c>
      <c r="L13" s="352">
        <f>SUM('2019 KESIS Energy Balance'!AF60:AH60)/SUM('2019 KESIS Energy Balance'!AF51:AH53,'2019 KESIS Energy Balance'!AF55:AH58,'2019 KESIS Energy Balance'!AF60:AH60,'2019 KESIS Energy Balance'!AF65:AH66)*(1-SUM(D32:D34)/SUM(D32:H34))</f>
        <v>6.7098206646930614E-2</v>
      </c>
      <c r="M13" s="352">
        <f>SUM('2019 KESIS Energy Balance'!W60:Y60)/SUM('2019 KESIS Energy Balance'!W51:Y53,'2019 KESIS Energy Balance'!W55:Y58,'2019 KESIS Energy Balance'!W60:Y60,'2019 KESIS Energy Balance'!W65:Y66)*(1-SUM(D36:D37)/SUM(D36:H37))</f>
        <v>1.6682847963007914E-2</v>
      </c>
      <c r="N13" s="352" t="s">
        <v>433</v>
      </c>
    </row>
    <row r="14" spans="2:14" s="287" customFormat="1" ht="30">
      <c r="B14" s="284" t="s">
        <v>23</v>
      </c>
      <c r="C14" s="289" t="str">
        <f>VLOOKUP($B14,About!$B$33:$E$57,3,0)</f>
        <v>EndUse&gt;Industry&gt;other manufacturing</v>
      </c>
      <c r="D14" s="336">
        <f>VLOOKUP($B14,About!$B$33:$E$57,4,0)</f>
        <v>0</v>
      </c>
      <c r="E14" s="337">
        <f>'2019 KESIS Energy Balance'!BH65/SUM('2019 KESIS Energy Balance'!BH51:BH53,'2019 KESIS Energy Balance'!BH55:BH58,'2019 KESIS Energy Balance'!BH60,'2019 KESIS Energy Balance'!BH65:BH66)</f>
        <v>6.1909016485137774E-2</v>
      </c>
      <c r="F14" s="337">
        <f>SUM('2019 KESIS Energy Balance'!D65:P65)/SUM('2019 KESIS Energy Balance'!D51:P53,'2019 KESIS Energy Balance'!D55:P58,'2019 KESIS Energy Balance'!D60:P60,'2019 KESIS Energy Balance'!D65:P66)</f>
        <v>0.41388732924623384</v>
      </c>
      <c r="G14" s="338">
        <f>SUM('2019 KESIS Energy Balance'!Q65:R65)/SUM('2019 KESIS Energy Balance'!Q51:R53,'2019 KESIS Energy Balance'!Q55:R58,'2019 KESIS Energy Balance'!Q60:R60,'2019 KESIS Energy Balance'!Q65:R66)</f>
        <v>0.16108323149656451</v>
      </c>
      <c r="H14" s="290">
        <f>SUM('2019 KESIS Energy Balance'!AP65:AX65)/SUM('2019 KESIS Energy Balance'!AP51:AX53,'2019 KESIS Energy Balance'!AP55:AX58,'2019 KESIS Energy Balance'!AP60:AX60,'2019 KESIS Energy Balance'!AP65:AX66)</f>
        <v>0.18176808722845453</v>
      </c>
      <c r="I14" s="290">
        <f>SUM('2019 KESIS Energy Balance'!Z65:AE65)/SUM('2019 KESIS Energy Balance'!Z51:AE53,'2019 KESIS Energy Balance'!Z55:AE58,'2019 KESIS Energy Balance'!Z60:AE60,'2019 KESIS Energy Balance'!Z65:AE66)</f>
        <v>8.3296802004051554E-2</v>
      </c>
      <c r="J14" s="291">
        <f>'2019 KESIS Energy Balance'!BI65/SUM('2019 KESIS Energy Balance'!BI51:BI53,'2019 KESIS Energy Balance'!BI55:BI58,'2019 KESIS Energy Balance'!BI60,'2019 KESIS Energy Balance'!BI65:BI66)</f>
        <v>7.5195239067149351E-5</v>
      </c>
      <c r="K14" s="284" t="s">
        <v>433</v>
      </c>
      <c r="L14" s="290">
        <f>SUM('2019 KESIS Energy Balance'!AF65:AH65)/SUM('2019 KESIS Energy Balance'!AF51:AH53,'2019 KESIS Energy Balance'!AF55:AH58,'2019 KESIS Energy Balance'!AF60:AH60,'2019 KESIS Energy Balance'!AF65:AH66)</f>
        <v>0.28629606892063542</v>
      </c>
      <c r="M14" s="290">
        <f>SUM('2019 KESIS Energy Balance'!W65:Y65)/SUM('2019 KESIS Energy Balance'!W51:Y53,'2019 KESIS Energy Balance'!W55:Y58,'2019 KESIS Energy Balance'!W60:Y60,'2019 KESIS Energy Balance'!W65:Y66)</f>
        <v>0.91695741039516276</v>
      </c>
      <c r="N14" s="284" t="s">
        <v>433</v>
      </c>
    </row>
    <row r="15" spans="2:14" s="287" customFormat="1">
      <c r="B15" s="284" t="s">
        <v>26</v>
      </c>
      <c r="C15" s="289" t="str">
        <f>VLOOKUP($B15,About!$B$33:$E$57,3,0)</f>
        <v>EndUse&gt;Industry&gt;construction</v>
      </c>
      <c r="D15" s="336">
        <f>VLOOKUP($B15,About!$B$33:$E$57,4,0)</f>
        <v>0</v>
      </c>
      <c r="E15" s="340">
        <f>SUM('2019 KESIS Energy Balance'!BH66)/SUM('2019 KESIS Energy Balance'!BH51:BH53,'2019 KESIS Energy Balance'!BH55:BH58,'2019 KESIS Energy Balance'!BH60,'2019 KESIS Energy Balance'!BH65:BH66)</f>
        <v>1.3773448843582223E-4</v>
      </c>
      <c r="F15" s="340">
        <f>SUM('2019 KESIS Energy Balance'!D66:P66)/SUM('2019 KESIS Energy Balance'!D51:P53,'2019 KESIS Energy Balance'!D55:P58,'2019 KESIS Energy Balance'!D60:P60,'2019 KESIS Energy Balance'!D65:P66)</f>
        <v>1.1729506600439339E-4</v>
      </c>
      <c r="G15" s="341">
        <f>SUM('2019 KESIS Energy Balance'!Q66:R66)/SUM('2019 KESIS Energy Balance'!Q51:R53,'2019 KESIS Energy Balance'!Q55:R58,'2019 KESIS Energy Balance'!Q60:R60,'2019 KESIS Energy Balance'!Q65:R66)</f>
        <v>5.4762274858597493E-5</v>
      </c>
      <c r="H15" s="339">
        <f>SUM('2019 KESIS Energy Balance'!AP66:AX66)/SUM('2019 KESIS Energy Balance'!AP51:AX53,'2019 KESIS Energy Balance'!AP55:AX58,'2019 KESIS Energy Balance'!AP60:AX60,'2019 KESIS Energy Balance'!AP65:AX66)</f>
        <v>1.6150021978891576E-2</v>
      </c>
      <c r="I15" s="339">
        <f>SUM('2019 KESIS Energy Balance'!Z66:AE66)/SUM('2019 KESIS Energy Balance'!Z51:AE53,'2019 KESIS Energy Balance'!Z55:AE58,'2019 KESIS Energy Balance'!Z60:AE60,'2019 KESIS Energy Balance'!Z65:AE66)</f>
        <v>0.29752546898169935</v>
      </c>
      <c r="J15" s="342">
        <f>SUM('2019 KESIS Energy Balance'!BI66)/SUM('2019 KESIS Energy Balance'!BI51:BI53,'2019 KESIS Energy Balance'!BI55:BI58,'2019 KESIS Energy Balance'!BI60,'2019 KESIS Energy Balance'!BI65:BI66)</f>
        <v>0</v>
      </c>
      <c r="K15" s="284" t="s">
        <v>433</v>
      </c>
      <c r="L15" s="339">
        <f>SUM('2019 KESIS Energy Balance'!AF66:AH66)/SUM('2019 KESIS Energy Balance'!AF51:AH53,'2019 KESIS Energy Balance'!AF55:AH58,'2019 KESIS Energy Balance'!AF60:AH60,'2019 KESIS Energy Balance'!AF65:AH66)</f>
        <v>3.4465848483004893E-2</v>
      </c>
      <c r="M15" s="339">
        <f>SUM('2019 KESIS Energy Balance'!W66:Y66)/SUM('2019 KESIS Energy Balance'!W51:Y53,'2019 KESIS Energy Balance'!W55:Y58,'2019 KESIS Energy Balance'!W60:Y60,'2019 KESIS Energy Balance'!W65:Y66)</f>
        <v>2.1470633995383622E-2</v>
      </c>
      <c r="N15" s="284" t="s">
        <v>433</v>
      </c>
    </row>
    <row r="16" spans="2:14" s="141" customFormat="1">
      <c r="B16" s="141" t="s">
        <v>429</v>
      </c>
      <c r="E16" s="288">
        <f>SUM(E6:E15)</f>
        <v>0.99999999999999989</v>
      </c>
      <c r="F16" s="288">
        <f t="shared" ref="F16:N16" si="0">SUM(F6:F15)</f>
        <v>1</v>
      </c>
      <c r="G16" s="288">
        <f t="shared" si="0"/>
        <v>1</v>
      </c>
      <c r="H16" s="288">
        <f t="shared" si="0"/>
        <v>0.99999999999999989</v>
      </c>
      <c r="I16" s="288">
        <f t="shared" si="0"/>
        <v>1</v>
      </c>
      <c r="J16" s="288">
        <f t="shared" si="0"/>
        <v>1</v>
      </c>
      <c r="K16" s="288">
        <f t="shared" si="0"/>
        <v>0</v>
      </c>
      <c r="L16" s="288">
        <f t="shared" si="0"/>
        <v>0.99999999999999989</v>
      </c>
      <c r="M16" s="288">
        <f t="shared" si="0"/>
        <v>1.0004241270761445</v>
      </c>
      <c r="N16" s="288">
        <f t="shared" si="0"/>
        <v>0</v>
      </c>
    </row>
    <row r="19" spans="2:9">
      <c r="B19" s="178" t="s">
        <v>632</v>
      </c>
      <c r="C19" s="2" t="s">
        <v>448</v>
      </c>
    </row>
    <row r="20" spans="2:9">
      <c r="B20" s="2" t="s">
        <v>449</v>
      </c>
      <c r="C20" s="2" t="s">
        <v>450</v>
      </c>
      <c r="I20"/>
    </row>
    <row r="21" spans="2:9">
      <c r="B21" s="2" t="s">
        <v>451</v>
      </c>
      <c r="C21" s="2" t="s">
        <v>452</v>
      </c>
    </row>
    <row r="22" spans="2:9">
      <c r="B22" s="2" t="s">
        <v>453</v>
      </c>
      <c r="C22" s="2" t="s">
        <v>454</v>
      </c>
    </row>
    <row r="23" spans="2:9">
      <c r="B23" s="2" t="s">
        <v>456</v>
      </c>
      <c r="C23" s="2" t="s">
        <v>457</v>
      </c>
    </row>
    <row r="24" spans="2:9" s="175" customFormat="1" ht="20.100000000000001" customHeight="1">
      <c r="B24" s="479" t="s">
        <v>458</v>
      </c>
      <c r="C24" s="479" t="s">
        <v>459</v>
      </c>
      <c r="D24" s="476" t="s">
        <v>460</v>
      </c>
      <c r="E24" s="477"/>
      <c r="F24" s="477"/>
      <c r="G24" s="477"/>
      <c r="H24" s="478"/>
    </row>
    <row r="25" spans="2:9" s="175" customFormat="1" ht="20.100000000000001" customHeight="1">
      <c r="B25" s="480"/>
      <c r="C25" s="480"/>
      <c r="D25" s="280" t="s">
        <v>461</v>
      </c>
      <c r="E25" s="334" t="s">
        <v>462</v>
      </c>
      <c r="F25" s="334" t="s">
        <v>463</v>
      </c>
      <c r="G25" s="334" t="s">
        <v>464</v>
      </c>
      <c r="H25" s="334" t="s">
        <v>465</v>
      </c>
    </row>
    <row r="26" spans="2:9" s="175" customFormat="1" ht="20.100000000000001" customHeight="1">
      <c r="B26" s="281" t="s">
        <v>466</v>
      </c>
      <c r="C26" s="281" t="s">
        <v>467</v>
      </c>
      <c r="D26" s="176">
        <v>840.2</v>
      </c>
      <c r="E26" s="176">
        <v>241.3</v>
      </c>
      <c r="F26" s="176">
        <v>630.70000000000005</v>
      </c>
      <c r="G26" s="176">
        <v>4400.2</v>
      </c>
      <c r="H26" s="176">
        <v>265.39999999999998</v>
      </c>
    </row>
    <row r="27" spans="2:9" s="175" customFormat="1" ht="20.100000000000001" customHeight="1">
      <c r="B27" s="281" t="s">
        <v>468</v>
      </c>
      <c r="C27" s="281" t="s">
        <v>467</v>
      </c>
      <c r="D27" s="176">
        <v>0</v>
      </c>
      <c r="E27" s="176">
        <v>1.1000000000000001</v>
      </c>
      <c r="F27" s="176">
        <v>154.69999999999999</v>
      </c>
      <c r="G27" s="176">
        <v>2192</v>
      </c>
      <c r="H27" s="176">
        <v>2.6</v>
      </c>
    </row>
    <row r="28" spans="2:9" s="175" customFormat="1" ht="20.100000000000001" customHeight="1">
      <c r="B28" s="281" t="s">
        <v>474</v>
      </c>
      <c r="C28" s="281" t="s">
        <v>467</v>
      </c>
      <c r="D28" s="176">
        <v>251</v>
      </c>
      <c r="E28" s="176">
        <v>45</v>
      </c>
      <c r="F28" s="176">
        <v>101.9</v>
      </c>
      <c r="G28" s="176">
        <v>1070.7</v>
      </c>
      <c r="H28" s="176">
        <v>80</v>
      </c>
    </row>
    <row r="29" spans="2:9" s="175" customFormat="1" ht="20.100000000000001" customHeight="1">
      <c r="B29" s="282" t="s">
        <v>455</v>
      </c>
      <c r="C29" s="281" t="s">
        <v>58</v>
      </c>
      <c r="D29" s="176">
        <v>0</v>
      </c>
      <c r="E29" s="176">
        <v>0</v>
      </c>
      <c r="F29" s="176">
        <v>0</v>
      </c>
      <c r="G29" s="177" t="s">
        <v>39</v>
      </c>
      <c r="H29" s="176">
        <v>0</v>
      </c>
    </row>
    <row r="30" spans="2:9" s="175" customFormat="1" ht="20.100000000000001" customHeight="1">
      <c r="B30" s="282" t="s">
        <v>455</v>
      </c>
      <c r="C30" s="281" t="s">
        <v>475</v>
      </c>
      <c r="D30" s="176">
        <v>0.1</v>
      </c>
      <c r="E30" s="176">
        <v>0</v>
      </c>
      <c r="F30" s="176">
        <v>0.9</v>
      </c>
      <c r="G30" s="176">
        <v>0.2</v>
      </c>
      <c r="H30" s="176">
        <v>0.1</v>
      </c>
    </row>
    <row r="31" spans="2:9" s="175" customFormat="1" ht="20.100000000000001" customHeight="1">
      <c r="B31" s="282" t="s">
        <v>455</v>
      </c>
      <c r="C31" s="281" t="s">
        <v>59</v>
      </c>
      <c r="D31" s="176">
        <v>0.2</v>
      </c>
      <c r="E31" s="176">
        <v>0.3</v>
      </c>
      <c r="F31" s="176">
        <v>4.0999999999999996</v>
      </c>
      <c r="G31" s="176">
        <v>0.1</v>
      </c>
      <c r="H31" s="176">
        <v>29</v>
      </c>
    </row>
    <row r="32" spans="2:9" s="175" customFormat="1" ht="20.100000000000001" customHeight="1">
      <c r="B32" s="282" t="s">
        <v>455</v>
      </c>
      <c r="C32" s="281" t="s">
        <v>476</v>
      </c>
      <c r="D32" s="177" t="s">
        <v>39</v>
      </c>
      <c r="E32" s="177" t="s">
        <v>39</v>
      </c>
      <c r="F32" s="176">
        <v>0</v>
      </c>
      <c r="G32" s="176">
        <v>1.6</v>
      </c>
      <c r="H32" s="177" t="s">
        <v>39</v>
      </c>
    </row>
    <row r="33" spans="2:8" s="175" customFormat="1" ht="20.100000000000001" customHeight="1">
      <c r="B33" s="282" t="s">
        <v>455</v>
      </c>
      <c r="C33" s="281" t="s">
        <v>477</v>
      </c>
      <c r="D33" s="177" t="s">
        <v>39</v>
      </c>
      <c r="E33" s="177" t="s">
        <v>39</v>
      </c>
      <c r="F33" s="177" t="s">
        <v>39</v>
      </c>
      <c r="G33" s="177" t="s">
        <v>39</v>
      </c>
      <c r="H33" s="177" t="s">
        <v>39</v>
      </c>
    </row>
    <row r="34" spans="2:8" s="175" customFormat="1" ht="20.100000000000001" customHeight="1">
      <c r="B34" s="282" t="s">
        <v>455</v>
      </c>
      <c r="C34" s="281" t="s">
        <v>478</v>
      </c>
      <c r="D34" s="176">
        <v>235.1</v>
      </c>
      <c r="E34" s="176">
        <v>13.1</v>
      </c>
      <c r="F34" s="176">
        <v>11.2</v>
      </c>
      <c r="G34" s="176">
        <v>2.9</v>
      </c>
      <c r="H34" s="176">
        <v>8.8000000000000007</v>
      </c>
    </row>
    <row r="35" spans="2:8" s="175" customFormat="1" ht="20.100000000000001" customHeight="1">
      <c r="B35" s="282" t="s">
        <v>455</v>
      </c>
      <c r="C35" s="281" t="s">
        <v>163</v>
      </c>
      <c r="D35" s="177" t="s">
        <v>39</v>
      </c>
      <c r="E35" s="177" t="s">
        <v>39</v>
      </c>
      <c r="F35" s="177" t="s">
        <v>39</v>
      </c>
      <c r="G35" s="177" t="s">
        <v>39</v>
      </c>
      <c r="H35" s="177" t="s">
        <v>39</v>
      </c>
    </row>
    <row r="36" spans="2:8" s="175" customFormat="1" ht="20.100000000000001" customHeight="1">
      <c r="B36" s="282" t="s">
        <v>455</v>
      </c>
      <c r="C36" s="281" t="s">
        <v>154</v>
      </c>
      <c r="D36" s="176">
        <v>1.2</v>
      </c>
      <c r="E36" s="176">
        <v>14.4</v>
      </c>
      <c r="F36" s="176">
        <v>15.3</v>
      </c>
      <c r="G36" s="176">
        <v>2.2000000000000002</v>
      </c>
      <c r="H36" s="176">
        <v>0.5</v>
      </c>
    </row>
    <row r="37" spans="2:8" s="175" customFormat="1" ht="20.100000000000001" customHeight="1">
      <c r="B37" s="282" t="s">
        <v>455</v>
      </c>
      <c r="C37" s="281" t="s">
        <v>155</v>
      </c>
      <c r="D37" s="176">
        <v>0</v>
      </c>
      <c r="E37" s="176">
        <v>0</v>
      </c>
      <c r="F37" s="176">
        <v>0.8</v>
      </c>
      <c r="G37" s="177" t="s">
        <v>39</v>
      </c>
      <c r="H37" s="176">
        <v>0</v>
      </c>
    </row>
    <row r="38" spans="2:8" s="175" customFormat="1" ht="20.100000000000001" customHeight="1">
      <c r="B38" s="282" t="s">
        <v>455</v>
      </c>
      <c r="C38" s="281" t="s">
        <v>479</v>
      </c>
      <c r="D38" s="176">
        <v>14.5</v>
      </c>
      <c r="E38" s="176">
        <v>17.100000000000001</v>
      </c>
      <c r="F38" s="176">
        <v>69.599999999999994</v>
      </c>
      <c r="G38" s="176">
        <v>1063.7</v>
      </c>
      <c r="H38" s="176">
        <v>41.5</v>
      </c>
    </row>
    <row r="39" spans="2:8" s="175" customFormat="1" ht="20.100000000000001" customHeight="1">
      <c r="B39" s="281" t="s">
        <v>85</v>
      </c>
      <c r="C39" s="281" t="s">
        <v>467</v>
      </c>
      <c r="D39" s="176">
        <v>248.1</v>
      </c>
      <c r="E39" s="176">
        <v>129.69999999999999</v>
      </c>
      <c r="F39" s="176">
        <v>162.5</v>
      </c>
      <c r="G39" s="176">
        <v>24.6</v>
      </c>
      <c r="H39" s="176">
        <v>68.599999999999994</v>
      </c>
    </row>
    <row r="40" spans="2:8" s="175" customFormat="1" ht="20.100000000000001" customHeight="1">
      <c r="B40" s="281" t="s">
        <v>480</v>
      </c>
      <c r="C40" s="281" t="s">
        <v>467</v>
      </c>
      <c r="D40" s="177" t="s">
        <v>39</v>
      </c>
      <c r="E40" s="176">
        <v>0.1</v>
      </c>
      <c r="F40" s="176">
        <v>4.5</v>
      </c>
      <c r="G40" s="176">
        <v>612.6</v>
      </c>
      <c r="H40" s="176">
        <v>0.1</v>
      </c>
    </row>
    <row r="41" spans="2:8" s="175" customFormat="1" ht="20.100000000000001" customHeight="1">
      <c r="B41" s="281" t="s">
        <v>121</v>
      </c>
      <c r="C41" s="281" t="s">
        <v>467</v>
      </c>
      <c r="D41" s="176">
        <v>1.5</v>
      </c>
      <c r="E41" s="176">
        <v>2</v>
      </c>
      <c r="F41" s="176">
        <v>3.1</v>
      </c>
      <c r="G41" s="176">
        <v>26.3</v>
      </c>
      <c r="H41" s="177" t="s">
        <v>39</v>
      </c>
    </row>
    <row r="42" spans="2:8" s="175" customFormat="1" ht="20.100000000000001" customHeight="1">
      <c r="B42" s="283" t="s">
        <v>481</v>
      </c>
      <c r="C42" s="283" t="s">
        <v>467</v>
      </c>
      <c r="D42" s="176">
        <v>339.5</v>
      </c>
      <c r="E42" s="176">
        <v>63.5</v>
      </c>
      <c r="F42" s="176">
        <v>203.9</v>
      </c>
      <c r="G42" s="176">
        <v>474</v>
      </c>
      <c r="H42" s="176">
        <v>114.2</v>
      </c>
    </row>
    <row r="44" spans="2:8">
      <c r="B44" s="178" t="s">
        <v>629</v>
      </c>
      <c r="C44" s="333"/>
      <c r="D44" s="274"/>
    </row>
    <row r="45" spans="2:8">
      <c r="C45" s="274" t="s">
        <v>445</v>
      </c>
      <c r="D45" s="274" t="s">
        <v>446</v>
      </c>
    </row>
    <row r="46" spans="2:8">
      <c r="B46" s="166" t="s">
        <v>444</v>
      </c>
      <c r="C46" s="167">
        <f>SUM('2019 KESIS Energy Balance'!Z51:AE53,'2019 KESIS Energy Balance'!Z55:AE58,'2019 KESIS Energy Balance'!Z60:AE60,'2019 KESIS Energy Balance'!Z65:AE66)</f>
        <v>2420.297</v>
      </c>
      <c r="D46" s="168">
        <f>C46/SUM($C$46:$C$48)</f>
        <v>0.62041144123886605</v>
      </c>
    </row>
    <row r="47" spans="2:8">
      <c r="B47" s="166" t="s">
        <v>423</v>
      </c>
      <c r="C47" s="167">
        <f>SUM('2019 KESIS Energy Balance'!AF51:AH53,'2019 KESIS Energy Balance'!AF55:AH58,'2019 KESIS Energy Balance'!AF60:AH60,'2019 KESIS Energy Balance'!AF65:AH66)</f>
        <v>542.42100000000005</v>
      </c>
      <c r="D47" s="168">
        <f>C47/SUM($C$46:$C$48)</f>
        <v>0.13904252014039062</v>
      </c>
    </row>
    <row r="48" spans="2:8">
      <c r="B48" s="166" t="s">
        <v>424</v>
      </c>
      <c r="C48" s="167">
        <f>SUM('2019 KESIS Energy Balance'!W51:Y53,'2019 KESIS Energy Balance'!W55:Y58,'2019 KESIS Energy Balance'!W60:Y60,'2019 KESIS Energy Balance'!W65:Y66)</f>
        <v>938.39800000000002</v>
      </c>
      <c r="D48" s="168">
        <f>C48/SUM($C$46:$C$48)</f>
        <v>0.24054603862074339</v>
      </c>
    </row>
  </sheetData>
  <mergeCells count="3">
    <mergeCell ref="D24:H24"/>
    <mergeCell ref="B24:B25"/>
    <mergeCell ref="C24:C25"/>
  </mergeCells>
  <phoneticPr fontId="3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ECF19-9AB2-4767-89F5-DB3CC056162C}">
  <dimension ref="B2:AI40"/>
  <sheetViews>
    <sheetView topLeftCell="A19" workbookViewId="0">
      <selection activeCell="C29" sqref="C29"/>
    </sheetView>
  </sheetViews>
  <sheetFormatPr defaultRowHeight="15"/>
  <cols>
    <col min="2" max="2" width="28.85546875" customWidth="1"/>
    <col min="3" max="6" width="12.42578125" customWidth="1"/>
    <col min="7" max="10" width="11.42578125" customWidth="1"/>
  </cols>
  <sheetData>
    <row r="2" spans="2:11" s="359" customFormat="1" ht="16.5">
      <c r="B2" s="373" t="s">
        <v>680</v>
      </c>
    </row>
    <row r="4" spans="2:11">
      <c r="B4" s="283"/>
      <c r="C4" s="361" t="s">
        <v>670</v>
      </c>
      <c r="D4" s="361" t="s">
        <v>671</v>
      </c>
      <c r="E4" s="361" t="s">
        <v>672</v>
      </c>
      <c r="F4" s="361" t="s">
        <v>673</v>
      </c>
      <c r="G4" s="361" t="s">
        <v>650</v>
      </c>
      <c r="H4" s="361" t="s">
        <v>651</v>
      </c>
      <c r="I4" s="361" t="s">
        <v>649</v>
      </c>
      <c r="J4" s="362" t="s">
        <v>443</v>
      </c>
      <c r="K4" s="364"/>
    </row>
    <row r="5" spans="2:11">
      <c r="B5" s="280" t="s">
        <v>652</v>
      </c>
      <c r="C5" s="280">
        <v>20.6</v>
      </c>
      <c r="D5" s="375">
        <v>4569</v>
      </c>
      <c r="E5" s="365">
        <f>D5/$D$24</f>
        <v>0.27649016641452345</v>
      </c>
      <c r="F5" s="376">
        <f>C5*D5</f>
        <v>94121.400000000009</v>
      </c>
      <c r="G5" s="383">
        <v>0</v>
      </c>
      <c r="H5" s="383">
        <v>0</v>
      </c>
      <c r="I5" s="384">
        <v>1</v>
      </c>
      <c r="J5" s="385">
        <v>0</v>
      </c>
      <c r="K5" t="s">
        <v>674</v>
      </c>
    </row>
    <row r="6" spans="2:11">
      <c r="B6" s="283" t="s">
        <v>653</v>
      </c>
      <c r="C6" s="283">
        <v>19.399999999999999</v>
      </c>
      <c r="D6" s="378"/>
      <c r="E6" s="379"/>
      <c r="F6" s="378"/>
      <c r="G6" s="379"/>
      <c r="H6" s="379"/>
      <c r="I6" s="379"/>
      <c r="J6" s="380"/>
    </row>
    <row r="7" spans="2:11">
      <c r="B7" s="283" t="s">
        <v>654</v>
      </c>
      <c r="C7" s="283">
        <v>35</v>
      </c>
      <c r="D7" s="378"/>
      <c r="E7" s="379"/>
      <c r="F7" s="378"/>
      <c r="G7" s="379"/>
      <c r="H7" s="379"/>
      <c r="I7" s="379"/>
      <c r="J7" s="380"/>
    </row>
    <row r="8" spans="2:11">
      <c r="B8" s="283" t="s">
        <v>655</v>
      </c>
      <c r="C8" s="283">
        <v>62.6</v>
      </c>
      <c r="D8" s="378"/>
      <c r="E8" s="379"/>
      <c r="F8" s="378"/>
      <c r="G8" s="379"/>
      <c r="H8" s="379"/>
      <c r="I8" s="379"/>
      <c r="J8" s="381"/>
    </row>
    <row r="9" spans="2:11">
      <c r="B9" s="280" t="s">
        <v>656</v>
      </c>
      <c r="C9" s="280">
        <v>1.9</v>
      </c>
      <c r="D9" s="375">
        <v>6742</v>
      </c>
      <c r="E9" s="365">
        <f>D9/$D$24</f>
        <v>0.40798789712556732</v>
      </c>
      <c r="F9" s="376">
        <f>C9*D9</f>
        <v>12809.8</v>
      </c>
      <c r="G9" s="385">
        <v>0.75</v>
      </c>
      <c r="H9" s="385">
        <v>0.25</v>
      </c>
      <c r="I9" s="385">
        <v>0</v>
      </c>
      <c r="J9" s="385">
        <v>0</v>
      </c>
    </row>
    <row r="10" spans="2:11">
      <c r="B10" s="283" t="s">
        <v>657</v>
      </c>
      <c r="C10" s="283">
        <v>1.7</v>
      </c>
      <c r="D10" s="378"/>
      <c r="E10" s="379"/>
      <c r="F10" s="378">
        <f>C10*E10</f>
        <v>0</v>
      </c>
      <c r="G10" s="386">
        <v>0.75</v>
      </c>
      <c r="H10" s="386">
        <v>0.25</v>
      </c>
      <c r="I10" s="283">
        <v>0</v>
      </c>
      <c r="J10" s="283">
        <v>0</v>
      </c>
    </row>
    <row r="11" spans="2:11">
      <c r="B11" s="283" t="s">
        <v>658</v>
      </c>
      <c r="C11" s="283">
        <v>9.6</v>
      </c>
      <c r="D11" s="378"/>
      <c r="E11" s="379"/>
      <c r="F11" s="378">
        <f>C11*E11</f>
        <v>0</v>
      </c>
      <c r="G11" s="386">
        <v>0.75</v>
      </c>
      <c r="H11" s="386">
        <v>0.25</v>
      </c>
      <c r="I11" s="283">
        <v>0</v>
      </c>
      <c r="J11" s="283">
        <v>0</v>
      </c>
    </row>
    <row r="12" spans="2:11">
      <c r="B12" s="280" t="s">
        <v>659</v>
      </c>
      <c r="C12" s="280">
        <v>9.5</v>
      </c>
      <c r="D12" s="375">
        <v>1019</v>
      </c>
      <c r="E12" s="365">
        <f>D12/$D$24</f>
        <v>6.1664145234493192E-2</v>
      </c>
      <c r="F12" s="376">
        <f>C12*D12</f>
        <v>9680.5</v>
      </c>
      <c r="G12" s="384">
        <f>G13*($C12-$C13)/($C14-$C13)+G14*($C14-$C12)/($C14-$C13)</f>
        <v>0.84124999999999994</v>
      </c>
      <c r="H12" s="384">
        <f>H13*($C12-$C13)/($C14-$C13)+H14*($C14-$C12)/($C14-$C13)</f>
        <v>0.13875000000000001</v>
      </c>
      <c r="I12" s="384">
        <f t="shared" ref="I12:J12" si="0">I13*($C12-$C13)/($C14-$C13)+I14*($C14-$C12)/($C14-$C13)</f>
        <v>1.8750000000000006E-3</v>
      </c>
      <c r="J12" s="384">
        <f t="shared" si="0"/>
        <v>1.8125000000000002E-2</v>
      </c>
    </row>
    <row r="13" spans="2:11">
      <c r="B13" s="283" t="s">
        <v>660</v>
      </c>
      <c r="C13" s="283">
        <v>8.6</v>
      </c>
      <c r="D13" s="378"/>
      <c r="E13" s="379"/>
      <c r="F13" s="378">
        <f>C13*E13</f>
        <v>0</v>
      </c>
      <c r="G13" s="386">
        <v>0.76</v>
      </c>
      <c r="H13" s="386">
        <v>0.22</v>
      </c>
      <c r="I13" s="386">
        <v>0.01</v>
      </c>
      <c r="J13" s="386">
        <v>0.01</v>
      </c>
    </row>
    <row r="14" spans="2:11">
      <c r="B14" s="283" t="s">
        <v>661</v>
      </c>
      <c r="C14" s="283">
        <v>13.4</v>
      </c>
      <c r="D14" s="378"/>
      <c r="E14" s="379"/>
      <c r="F14" s="378">
        <f>C14*E14</f>
        <v>0</v>
      </c>
      <c r="G14" s="386">
        <v>0.86</v>
      </c>
      <c r="H14" s="386">
        <v>0.12</v>
      </c>
      <c r="I14" s="386">
        <v>0</v>
      </c>
      <c r="J14" s="386">
        <v>0.02</v>
      </c>
    </row>
    <row r="15" spans="2:11">
      <c r="B15" s="280" t="s">
        <v>662</v>
      </c>
      <c r="C15" s="280">
        <v>24.1</v>
      </c>
      <c r="D15" s="375">
        <v>2019</v>
      </c>
      <c r="E15" s="365">
        <f>D15/$D$24</f>
        <v>0.12217851739788199</v>
      </c>
      <c r="F15" s="376">
        <f>C15*D15</f>
        <v>48657.9</v>
      </c>
      <c r="G15" s="384">
        <f>G16*($C15-$C16)/($C17-$C16)+G17*($C17-$C15)/($C17-$C16)</f>
        <v>0.74681818181818216</v>
      </c>
      <c r="H15" s="384">
        <f>H16*($C15-$C16)/($C17-$C16)+H17*($C17-$C15)/($C17-$C16)</f>
        <v>0</v>
      </c>
      <c r="I15" s="384">
        <f>I16*($C15-$C16)/($C17-$C16)+I17*($C17-$C15)/($C17-$C16)</f>
        <v>0.25318181818181795</v>
      </c>
      <c r="J15" s="384">
        <f>J16*($C15-$C16)/($C17-$C16)+J17*($C17-$C15)/($C17-$C16)</f>
        <v>0</v>
      </c>
      <c r="K15" t="s">
        <v>674</v>
      </c>
    </row>
    <row r="16" spans="2:11">
      <c r="B16" s="283" t="s">
        <v>663</v>
      </c>
      <c r="C16" s="283">
        <v>24.4</v>
      </c>
      <c r="D16" s="378"/>
      <c r="E16" s="379"/>
      <c r="F16" s="378">
        <f>C16*E16</f>
        <v>0</v>
      </c>
      <c r="G16" s="386">
        <f>1-I16</f>
        <v>0.43000000000000005</v>
      </c>
      <c r="H16" s="283">
        <v>0</v>
      </c>
      <c r="I16" s="386">
        <v>0.56999999999999995</v>
      </c>
      <c r="J16" s="283">
        <v>0</v>
      </c>
    </row>
    <row r="17" spans="2:11">
      <c r="B17" s="283" t="s">
        <v>664</v>
      </c>
      <c r="C17" s="283">
        <v>20</v>
      </c>
      <c r="D17" s="378"/>
      <c r="E17" s="379"/>
      <c r="F17" s="378">
        <f>C17*E17</f>
        <v>0</v>
      </c>
      <c r="G17" s="386">
        <v>0.77</v>
      </c>
      <c r="H17" s="283">
        <v>0</v>
      </c>
      <c r="I17" s="386">
        <f>1-G17</f>
        <v>0.22999999999999998</v>
      </c>
      <c r="J17" s="283">
        <v>0</v>
      </c>
    </row>
    <row r="18" spans="2:11">
      <c r="B18" s="280" t="s">
        <v>665</v>
      </c>
      <c r="C18" s="280">
        <v>24</v>
      </c>
      <c r="D18" s="375">
        <v>777</v>
      </c>
      <c r="E18" s="365">
        <f>D18/$D$24</f>
        <v>4.70196671709531E-2</v>
      </c>
      <c r="F18" s="376">
        <f>C18*D18</f>
        <v>18648</v>
      </c>
      <c r="G18" s="387">
        <f>G12</f>
        <v>0.84124999999999994</v>
      </c>
      <c r="H18" s="387">
        <f t="shared" ref="H18:J18" si="1">H12</f>
        <v>0.13875000000000001</v>
      </c>
      <c r="I18" s="387">
        <f t="shared" si="1"/>
        <v>1.8750000000000006E-3</v>
      </c>
      <c r="J18" s="387">
        <f t="shared" si="1"/>
        <v>1.8125000000000002E-2</v>
      </c>
      <c r="K18" t="s">
        <v>675</v>
      </c>
    </row>
    <row r="19" spans="2:11">
      <c r="B19" s="283" t="s">
        <v>666</v>
      </c>
      <c r="C19" s="283">
        <v>21.6</v>
      </c>
      <c r="D19" s="378"/>
      <c r="E19" s="379"/>
      <c r="F19" s="378">
        <f>C19*E19</f>
        <v>0</v>
      </c>
      <c r="G19" s="379"/>
      <c r="H19" s="379"/>
      <c r="I19" s="379"/>
      <c r="J19" s="379"/>
    </row>
    <row r="20" spans="2:11">
      <c r="B20" s="283" t="s">
        <v>667</v>
      </c>
      <c r="C20" s="283">
        <v>58.3</v>
      </c>
      <c r="D20" s="378"/>
      <c r="E20" s="379"/>
      <c r="F20" s="378">
        <f>C20*E20</f>
        <v>0</v>
      </c>
      <c r="G20" s="379"/>
      <c r="H20" s="379"/>
      <c r="I20" s="379"/>
      <c r="J20" s="379"/>
    </row>
    <row r="21" spans="2:11">
      <c r="B21" s="280" t="s">
        <v>668</v>
      </c>
      <c r="C21" s="280">
        <v>11</v>
      </c>
      <c r="D21" s="375">
        <v>1399</v>
      </c>
      <c r="E21" s="365">
        <f>D21/$D$24</f>
        <v>8.4659606656580941E-2</v>
      </c>
      <c r="F21" s="376">
        <f>C21*D21</f>
        <v>15389</v>
      </c>
      <c r="G21" s="387">
        <f>G15</f>
        <v>0.74681818181818216</v>
      </c>
      <c r="H21" s="387">
        <f t="shared" ref="H21:J21" si="2">H15</f>
        <v>0</v>
      </c>
      <c r="I21" s="387">
        <f t="shared" si="2"/>
        <v>0.25318181818181795</v>
      </c>
      <c r="J21" s="387">
        <f t="shared" si="2"/>
        <v>0</v>
      </c>
      <c r="K21" t="s">
        <v>676</v>
      </c>
    </row>
    <row r="22" spans="2:11">
      <c r="B22" s="283" t="s">
        <v>666</v>
      </c>
      <c r="C22" s="283">
        <v>10.6</v>
      </c>
      <c r="D22" s="378"/>
      <c r="E22" s="379"/>
      <c r="F22" s="378">
        <f>C22*E22</f>
        <v>0</v>
      </c>
      <c r="G22" s="379"/>
      <c r="H22" s="379"/>
      <c r="I22" s="379"/>
      <c r="J22" s="379"/>
    </row>
    <row r="23" spans="2:11">
      <c r="B23" s="283" t="s">
        <v>667</v>
      </c>
      <c r="C23" s="283">
        <v>16</v>
      </c>
      <c r="D23" s="378"/>
      <c r="E23" s="379"/>
      <c r="F23" s="378">
        <f>C23*E23</f>
        <v>0</v>
      </c>
      <c r="G23" s="379"/>
      <c r="H23" s="379"/>
      <c r="I23" s="379"/>
      <c r="J23" s="379"/>
    </row>
    <row r="24" spans="2:11" s="360" customFormat="1">
      <c r="B24" s="363" t="s">
        <v>669</v>
      </c>
      <c r="C24" s="382"/>
      <c r="D24" s="388">
        <f>SUM(D5,D9,D12,D15,D18,D21)</f>
        <v>16525</v>
      </c>
      <c r="E24" s="382"/>
      <c r="F24" s="382"/>
      <c r="G24" s="366">
        <f>($F$5*G5+$F$9*G9+$F$12*G12+$F$15*G15+$F$18*G18+$F$21*G21)/SUM($F$5,$F$9,$F$12,$F$15,$F$18,$F$21)</f>
        <v>0.40776416854279252</v>
      </c>
      <c r="H24" s="366">
        <f t="shared" ref="H24:J24" si="3">($F$5*H5+$F$9*H9+$F$12*H12+$F$15*H15+$F$18*H18+$F$21*H21)/SUM($F$5,$F$9,$F$12,$F$15,$F$18,$F$21)</f>
        <v>3.5789228128922976E-2</v>
      </c>
      <c r="I24" s="366">
        <f t="shared" si="3"/>
        <v>0.55387040132343379</v>
      </c>
      <c r="J24" s="366">
        <f t="shared" si="3"/>
        <v>2.5762020048508182E-3</v>
      </c>
    </row>
    <row r="26" spans="2:11" s="359" customFormat="1">
      <c r="B26" s="373" t="s">
        <v>681</v>
      </c>
    </row>
    <row r="28" spans="2:11">
      <c r="B28" s="283" t="s">
        <v>679</v>
      </c>
      <c r="C28" s="358">
        <v>250.2</v>
      </c>
    </row>
    <row r="29" spans="2:11">
      <c r="B29" s="283" t="s">
        <v>29</v>
      </c>
      <c r="C29" s="396">
        <f>C28*About!$C$72/1000</f>
        <v>9922098411162</v>
      </c>
    </row>
    <row r="31" spans="2:11" s="359" customFormat="1" ht="16.5">
      <c r="B31" s="373" t="s">
        <v>682</v>
      </c>
    </row>
    <row r="32" spans="2:11" s="390" customFormat="1">
      <c r="B32" s="389"/>
    </row>
    <row r="33" spans="2:35">
      <c r="C33" s="361" t="s">
        <v>650</v>
      </c>
      <c r="D33" s="361" t="s">
        <v>651</v>
      </c>
      <c r="E33" s="361" t="s">
        <v>649</v>
      </c>
      <c r="F33" s="362" t="s">
        <v>443</v>
      </c>
    </row>
    <row r="34" spans="2:35">
      <c r="C34" s="377">
        <f>$C$29*G24</f>
        <v>4045876208827.2358</v>
      </c>
      <c r="D34" s="377">
        <f>$C$29*H24</f>
        <v>355104243554.70099</v>
      </c>
      <c r="E34" s="377">
        <f>$C$29*I24</f>
        <v>5495556628960.9014</v>
      </c>
      <c r="F34" s="377">
        <f>$C$29*J24</f>
        <v>25561329819.162663</v>
      </c>
    </row>
    <row r="36" spans="2:35" s="359" customFormat="1" ht="16.5">
      <c r="B36" s="373" t="s">
        <v>683</v>
      </c>
    </row>
    <row r="38" spans="2:35" s="367" customFormat="1">
      <c r="B38" s="368"/>
      <c r="C38" s="369">
        <v>2018</v>
      </c>
      <c r="D38" s="369">
        <v>2019</v>
      </c>
      <c r="E38" s="369">
        <v>2020</v>
      </c>
      <c r="F38" s="369">
        <v>2021</v>
      </c>
      <c r="G38" s="369">
        <v>2022</v>
      </c>
      <c r="H38" s="369">
        <v>2023</v>
      </c>
      <c r="I38" s="369">
        <v>2024</v>
      </c>
      <c r="J38" s="369">
        <v>2025</v>
      </c>
      <c r="K38" s="369">
        <v>2026</v>
      </c>
      <c r="L38" s="369">
        <v>2027</v>
      </c>
      <c r="M38" s="369">
        <v>2028</v>
      </c>
      <c r="N38" s="369">
        <v>2029</v>
      </c>
      <c r="O38" s="369">
        <v>2030</v>
      </c>
      <c r="P38" s="369">
        <v>2031</v>
      </c>
      <c r="Q38" s="369">
        <v>2032</v>
      </c>
      <c r="R38" s="369">
        <v>2033</v>
      </c>
      <c r="S38" s="369">
        <v>2034</v>
      </c>
      <c r="T38" s="369">
        <v>2035</v>
      </c>
      <c r="U38" s="369">
        <v>2036</v>
      </c>
      <c r="V38" s="369">
        <v>2037</v>
      </c>
      <c r="W38" s="369">
        <v>2038</v>
      </c>
      <c r="X38" s="369">
        <v>2039</v>
      </c>
      <c r="Y38" s="369">
        <v>2040</v>
      </c>
      <c r="Z38" s="369">
        <v>2041</v>
      </c>
      <c r="AA38" s="369">
        <v>2042</v>
      </c>
      <c r="AB38" s="369">
        <v>2043</v>
      </c>
      <c r="AC38" s="369">
        <v>2044</v>
      </c>
      <c r="AD38" s="369">
        <v>2045</v>
      </c>
      <c r="AE38" s="369">
        <v>2046</v>
      </c>
      <c r="AF38" s="369">
        <v>2047</v>
      </c>
      <c r="AG38" s="369">
        <v>2048</v>
      </c>
      <c r="AH38" s="369">
        <v>2049</v>
      </c>
      <c r="AI38" s="369">
        <v>2050</v>
      </c>
    </row>
    <row r="39" spans="2:35" s="367" customFormat="1">
      <c r="B39" s="370" t="s">
        <v>677</v>
      </c>
      <c r="C39" s="372">
        <v>51607</v>
      </c>
      <c r="D39" s="372">
        <v>51658.606999999996</v>
      </c>
      <c r="E39" s="372">
        <v>51710.265606999994</v>
      </c>
      <c r="F39" s="372">
        <v>51761.975872606985</v>
      </c>
      <c r="G39" s="372">
        <v>51813.737848479584</v>
      </c>
      <c r="H39" s="372">
        <v>51865.55158632806</v>
      </c>
      <c r="I39" s="372">
        <v>51917.417137914381</v>
      </c>
      <c r="J39" s="372">
        <v>51969.334555052286</v>
      </c>
      <c r="K39" s="372">
        <v>52021.303889607334</v>
      </c>
      <c r="L39" s="372">
        <v>52073.325193496938</v>
      </c>
      <c r="M39" s="372">
        <v>52125.398518690432</v>
      </c>
      <c r="N39" s="372">
        <v>52177.523917209117</v>
      </c>
      <c r="O39" s="372">
        <v>52229.701441126323</v>
      </c>
      <c r="P39" s="372">
        <v>52281.931142567446</v>
      </c>
      <c r="Q39" s="372">
        <v>52334.213073710009</v>
      </c>
      <c r="R39" s="372">
        <v>52386.547286783716</v>
      </c>
      <c r="S39" s="372">
        <v>52438.933834070493</v>
      </c>
      <c r="T39" s="372">
        <v>52491.372767904555</v>
      </c>
      <c r="U39" s="372">
        <v>52543.864140672456</v>
      </c>
      <c r="V39" s="372">
        <v>52596.408004813122</v>
      </c>
      <c r="W39" s="372">
        <v>52649.004412817929</v>
      </c>
      <c r="X39" s="372">
        <v>52701.653417230744</v>
      </c>
      <c r="Y39" s="372">
        <v>52754.355070647965</v>
      </c>
      <c r="Z39" s="371">
        <v>52490.583295294724</v>
      </c>
      <c r="AA39" s="371">
        <v>52228.130378818249</v>
      </c>
      <c r="AB39" s="371">
        <v>51966.989726924156</v>
      </c>
      <c r="AC39" s="371">
        <v>51707.154778289536</v>
      </c>
      <c r="AD39" s="371">
        <v>51448.61900439809</v>
      </c>
      <c r="AE39" s="371">
        <v>51191.375909376096</v>
      </c>
      <c r="AF39" s="371">
        <v>50935.419029829216</v>
      </c>
      <c r="AG39" s="371">
        <v>50680.741934680067</v>
      </c>
      <c r="AH39" s="371">
        <v>50427.338225006664</v>
      </c>
      <c r="AI39" s="371">
        <v>50175.201533881627</v>
      </c>
    </row>
    <row r="40" spans="2:35">
      <c r="B40" t="s">
        <v>678</v>
      </c>
      <c r="D40" s="374">
        <f>D39/C39-1</f>
        <v>9.9999999999988987E-4</v>
      </c>
      <c r="E40" s="374">
        <f t="shared" ref="E40:AI40" si="4">E39/D39-1</f>
        <v>9.9999999999988987E-4</v>
      </c>
      <c r="F40" s="374">
        <f t="shared" si="4"/>
        <v>9.9999999999988987E-4</v>
      </c>
      <c r="G40" s="374">
        <f t="shared" si="4"/>
        <v>9.9999999999988987E-4</v>
      </c>
      <c r="H40" s="374">
        <f t="shared" si="4"/>
        <v>9.9999999999988987E-4</v>
      </c>
      <c r="I40" s="374">
        <f t="shared" si="4"/>
        <v>9.9999999999988987E-4</v>
      </c>
      <c r="J40" s="374">
        <f t="shared" si="4"/>
        <v>9.9999999999988987E-4</v>
      </c>
      <c r="K40" s="374">
        <f t="shared" si="4"/>
        <v>9.9999999999988987E-4</v>
      </c>
      <c r="L40" s="374">
        <f t="shared" si="4"/>
        <v>9.9999999999988987E-4</v>
      </c>
      <c r="M40" s="374">
        <f t="shared" si="4"/>
        <v>9.9999999999988987E-4</v>
      </c>
      <c r="N40" s="374">
        <f t="shared" si="4"/>
        <v>9.9999999999988987E-4</v>
      </c>
      <c r="O40" s="374">
        <f t="shared" si="4"/>
        <v>9.9999999999988987E-4</v>
      </c>
      <c r="P40" s="374">
        <f t="shared" si="4"/>
        <v>9.9999999999988987E-4</v>
      </c>
      <c r="Q40" s="374">
        <f t="shared" si="4"/>
        <v>9.9999999999988987E-4</v>
      </c>
      <c r="R40" s="374">
        <f t="shared" si="4"/>
        <v>9.9999999999988987E-4</v>
      </c>
      <c r="S40" s="374">
        <f t="shared" si="4"/>
        <v>9.9999999999988987E-4</v>
      </c>
      <c r="T40" s="374">
        <f t="shared" si="4"/>
        <v>9.9999999999988987E-4</v>
      </c>
      <c r="U40" s="374">
        <f t="shared" si="4"/>
        <v>9.9999999999988987E-4</v>
      </c>
      <c r="V40" s="374">
        <f t="shared" si="4"/>
        <v>9.9999999999988987E-4</v>
      </c>
      <c r="W40" s="374">
        <f t="shared" si="4"/>
        <v>9.9999999999988987E-4</v>
      </c>
      <c r="X40" s="374">
        <f t="shared" si="4"/>
        <v>9.9999999999988987E-4</v>
      </c>
      <c r="Y40" s="374">
        <f t="shared" si="4"/>
        <v>9.9999999999988987E-4</v>
      </c>
      <c r="Z40" s="374">
        <f t="shared" si="4"/>
        <v>-5.0000000000000044E-3</v>
      </c>
      <c r="AA40" s="374">
        <f t="shared" si="4"/>
        <v>-5.0000000000000044E-3</v>
      </c>
      <c r="AB40" s="374">
        <f t="shared" si="4"/>
        <v>-5.0000000000000044E-3</v>
      </c>
      <c r="AC40" s="374">
        <f t="shared" si="4"/>
        <v>-5.0000000000000044E-3</v>
      </c>
      <c r="AD40" s="374">
        <f t="shared" si="4"/>
        <v>-5.0000000000000044E-3</v>
      </c>
      <c r="AE40" s="374">
        <f t="shared" si="4"/>
        <v>-5.0000000000000044E-3</v>
      </c>
      <c r="AF40" s="374">
        <f t="shared" si="4"/>
        <v>-5.0000000000000044E-3</v>
      </c>
      <c r="AG40" s="374">
        <f t="shared" si="4"/>
        <v>-5.0000000000000044E-3</v>
      </c>
      <c r="AH40" s="374">
        <f t="shared" si="4"/>
        <v>-5.0000000000000044E-3</v>
      </c>
      <c r="AI40" s="374">
        <f t="shared" si="4"/>
        <v>-5.0000000000001155E-3</v>
      </c>
    </row>
  </sheetData>
  <phoneticPr fontId="3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0DF27-B509-4E22-A642-B811095430F2}">
  <dimension ref="A1:AG147"/>
  <sheetViews>
    <sheetView topLeftCell="A64" workbookViewId="0">
      <selection activeCell="C123" sqref="C123:AF147"/>
    </sheetView>
  </sheetViews>
  <sheetFormatPr defaultRowHeight="15"/>
  <cols>
    <col min="1" max="1" width="29.85546875" customWidth="1"/>
    <col min="2" max="2" width="11.85546875" bestFit="1" customWidth="1"/>
    <col min="6" max="6" width="8.7109375"/>
  </cols>
  <sheetData>
    <row r="1" spans="1:33">
      <c r="A1" t="s">
        <v>793</v>
      </c>
      <c r="B1" t="s">
        <v>794</v>
      </c>
      <c r="C1" t="s">
        <v>795</v>
      </c>
      <c r="D1">
        <v>2019</v>
      </c>
    </row>
    <row r="3" spans="1:33" ht="60">
      <c r="B3" s="410" t="s">
        <v>796</v>
      </c>
      <c r="C3" s="410" t="s">
        <v>797</v>
      </c>
      <c r="D3" s="410" t="s">
        <v>798</v>
      </c>
      <c r="E3" s="410" t="s">
        <v>799</v>
      </c>
      <c r="F3" s="410"/>
      <c r="G3" s="410" t="s">
        <v>800</v>
      </c>
    </row>
    <row r="4" spans="1:33">
      <c r="A4" t="s">
        <v>801</v>
      </c>
      <c r="B4">
        <v>229305</v>
      </c>
      <c r="C4">
        <v>57226</v>
      </c>
      <c r="D4">
        <v>381380</v>
      </c>
      <c r="E4">
        <v>20813</v>
      </c>
      <c r="G4">
        <v>242421</v>
      </c>
    </row>
    <row r="5" spans="1:33">
      <c r="A5" t="s">
        <v>802</v>
      </c>
      <c r="B5">
        <f>B4*$B$7</f>
        <v>217339177185000</v>
      </c>
      <c r="C5">
        <f t="shared" ref="C5:G5" si="0">C4*$B$7</f>
        <v>54239775642000</v>
      </c>
      <c r="D5">
        <f t="shared" si="0"/>
        <v>361478447460000</v>
      </c>
      <c r="E5">
        <f t="shared" si="0"/>
        <v>19726915221000</v>
      </c>
      <c r="G5">
        <f t="shared" si="0"/>
        <v>229770744957000</v>
      </c>
    </row>
    <row r="7" spans="1:33">
      <c r="A7" t="s">
        <v>803</v>
      </c>
      <c r="B7">
        <f>947817000</f>
        <v>947817000</v>
      </c>
    </row>
    <row r="9" spans="1:33">
      <c r="A9" s="1" t="s">
        <v>804</v>
      </c>
    </row>
    <row r="10" spans="1:33">
      <c r="B10">
        <v>2020</v>
      </c>
      <c r="C10">
        <v>2021</v>
      </c>
      <c r="D10">
        <v>2022</v>
      </c>
      <c r="E10">
        <v>2023</v>
      </c>
      <c r="F10">
        <v>2024</v>
      </c>
      <c r="G10">
        <v>2025</v>
      </c>
      <c r="H10">
        <v>2026</v>
      </c>
      <c r="I10">
        <v>2027</v>
      </c>
      <c r="J10">
        <v>2028</v>
      </c>
      <c r="K10">
        <v>2029</v>
      </c>
      <c r="L10">
        <v>2030</v>
      </c>
      <c r="M10">
        <v>2031</v>
      </c>
      <c r="N10">
        <v>2032</v>
      </c>
      <c r="O10">
        <v>2033</v>
      </c>
      <c r="P10">
        <v>2034</v>
      </c>
      <c r="Q10">
        <v>2035</v>
      </c>
      <c r="R10">
        <v>2036</v>
      </c>
      <c r="S10">
        <v>2037</v>
      </c>
      <c r="T10">
        <v>2038</v>
      </c>
      <c r="U10">
        <v>2039</v>
      </c>
      <c r="V10">
        <v>2040</v>
      </c>
      <c r="W10">
        <v>2041</v>
      </c>
      <c r="X10">
        <v>2042</v>
      </c>
      <c r="Y10">
        <v>2043</v>
      </c>
      <c r="Z10">
        <v>2044</v>
      </c>
      <c r="AA10">
        <v>2045</v>
      </c>
      <c r="AB10">
        <v>2046</v>
      </c>
      <c r="AC10">
        <v>2047</v>
      </c>
      <c r="AD10">
        <v>2048</v>
      </c>
      <c r="AE10">
        <v>2049</v>
      </c>
      <c r="AF10">
        <v>2050</v>
      </c>
    </row>
    <row r="11" spans="1:33">
      <c r="A11" t="s">
        <v>2</v>
      </c>
      <c r="B11" s="16">
        <f>'BIFUbC-electricity'!B2</f>
        <v>54056671663803.742</v>
      </c>
      <c r="C11" s="16">
        <f>'BIFUbC-electricity'!C2</f>
        <v>56043161122822.438</v>
      </c>
      <c r="D11" s="16">
        <f>'BIFUbC-electricity'!D2</f>
        <v>58029650581841.125</v>
      </c>
      <c r="E11" s="16">
        <f>'BIFUbC-electricity'!E2</f>
        <v>60016140040859.813</v>
      </c>
      <c r="F11" s="16">
        <f>'BIFUbC-electricity'!F2</f>
        <v>62002629499878.508</v>
      </c>
      <c r="G11" s="16">
        <f>'BIFUbC-electricity'!G2</f>
        <v>63989118958897.195</v>
      </c>
      <c r="H11" s="16">
        <f>'BIFUbC-electricity'!H2</f>
        <v>64504454516536.094</v>
      </c>
      <c r="I11" s="16">
        <f>'BIFUbC-electricity'!I2</f>
        <v>65019790074174.984</v>
      </c>
      <c r="J11" s="16">
        <f>'BIFUbC-electricity'!J2</f>
        <v>65535125631813.875</v>
      </c>
      <c r="K11" s="16">
        <f>'BIFUbC-electricity'!K2</f>
        <v>66050461189452.773</v>
      </c>
      <c r="L11" s="16">
        <f>'BIFUbC-electricity'!L2</f>
        <v>66565796747091.664</v>
      </c>
      <c r="M11" s="16">
        <f>'BIFUbC-electricity'!M2</f>
        <v>66838049494523.531</v>
      </c>
      <c r="N11" s="16">
        <f>'BIFUbC-electricity'!N2</f>
        <v>67110302241955.398</v>
      </c>
      <c r="O11" s="16">
        <f>'BIFUbC-electricity'!O2</f>
        <v>67382554989387.266</v>
      </c>
      <c r="P11" s="16">
        <f>'BIFUbC-electricity'!P2</f>
        <v>67654807736819.133</v>
      </c>
      <c r="Q11" s="16">
        <f>'BIFUbC-electricity'!Q2</f>
        <v>67927060484251.008</v>
      </c>
      <c r="R11" s="16">
        <f>'BIFUbC-electricity'!R2</f>
        <v>68121526732416.625</v>
      </c>
      <c r="S11" s="16">
        <f>'BIFUbC-electricity'!S2</f>
        <v>68315992980582.242</v>
      </c>
      <c r="T11" s="16">
        <f>'BIFUbC-electricity'!T2</f>
        <v>68510459228747.859</v>
      </c>
      <c r="U11" s="16">
        <f>'BIFUbC-electricity'!U2</f>
        <v>68704925476913.484</v>
      </c>
      <c r="V11" s="16">
        <f>'BIFUbC-electricity'!V2</f>
        <v>68899391725079.086</v>
      </c>
      <c r="W11" s="16">
        <f>'BIFUbC-electricity'!W2</f>
        <v>69197573305599.758</v>
      </c>
      <c r="X11" s="16">
        <f>'BIFUbC-electricity'!X2</f>
        <v>69425039886787.375</v>
      </c>
      <c r="Y11" s="16">
        <f>'BIFUbC-electricity'!Y2</f>
        <v>69652506467975.055</v>
      </c>
      <c r="Z11" s="16">
        <f>'BIFUbC-electricity'!Z2</f>
        <v>69879973049162.727</v>
      </c>
      <c r="AA11" s="16">
        <f>'BIFUbC-electricity'!AA2</f>
        <v>70107439630350.406</v>
      </c>
      <c r="AB11" s="16">
        <f>'BIFUbC-electricity'!AB2</f>
        <v>70334906211538.023</v>
      </c>
      <c r="AC11" s="16">
        <f>'BIFUbC-electricity'!AC2</f>
        <v>70562372792725.703</v>
      </c>
      <c r="AD11" s="16">
        <f>'BIFUbC-electricity'!AD2</f>
        <v>70789839373913.375</v>
      </c>
      <c r="AE11" s="16">
        <f>'BIFUbC-electricity'!AE2</f>
        <v>71017305955101.063</v>
      </c>
      <c r="AF11" s="16">
        <f>'BIFUbC-electricity'!AF2</f>
        <v>71244772536288.734</v>
      </c>
      <c r="AG11" s="16"/>
    </row>
    <row r="12" spans="1:33">
      <c r="A12" t="s">
        <v>3</v>
      </c>
      <c r="B12" s="16">
        <f>'BIFUbC-electricity'!B3</f>
        <v>0</v>
      </c>
      <c r="C12" s="16">
        <f>'BIFUbC-electricity'!C3</f>
        <v>0</v>
      </c>
      <c r="D12" s="16">
        <f>'BIFUbC-electricity'!D3</f>
        <v>0</v>
      </c>
      <c r="E12" s="16">
        <f>'BIFUbC-electricity'!E3</f>
        <v>0</v>
      </c>
      <c r="F12" s="16">
        <f>'BIFUbC-electricity'!F3</f>
        <v>0</v>
      </c>
      <c r="G12" s="16">
        <f>'BIFUbC-electricity'!G3</f>
        <v>0</v>
      </c>
      <c r="H12" s="16">
        <f>'BIFUbC-electricity'!H3</f>
        <v>0</v>
      </c>
      <c r="I12" s="16">
        <f>'BIFUbC-electricity'!I3</f>
        <v>0</v>
      </c>
      <c r="J12" s="16">
        <f>'BIFUbC-electricity'!J3</f>
        <v>0</v>
      </c>
      <c r="K12" s="16">
        <f>'BIFUbC-electricity'!K3</f>
        <v>0</v>
      </c>
      <c r="L12" s="16">
        <f>'BIFUbC-electricity'!L3</f>
        <v>0</v>
      </c>
      <c r="M12" s="16">
        <f>'BIFUbC-electricity'!M3</f>
        <v>0</v>
      </c>
      <c r="N12" s="16">
        <f>'BIFUbC-electricity'!N3</f>
        <v>0</v>
      </c>
      <c r="O12" s="16">
        <f>'BIFUbC-electricity'!O3</f>
        <v>0</v>
      </c>
      <c r="P12" s="16">
        <f>'BIFUbC-electricity'!P3</f>
        <v>0</v>
      </c>
      <c r="Q12" s="16">
        <f>'BIFUbC-electricity'!Q3</f>
        <v>0</v>
      </c>
      <c r="R12" s="16">
        <f>'BIFUbC-electricity'!R3</f>
        <v>0</v>
      </c>
      <c r="S12" s="16">
        <f>'BIFUbC-electricity'!S3</f>
        <v>0</v>
      </c>
      <c r="T12" s="16">
        <f>'BIFUbC-electricity'!T3</f>
        <v>0</v>
      </c>
      <c r="U12" s="16">
        <f>'BIFUbC-electricity'!U3</f>
        <v>0</v>
      </c>
      <c r="V12" s="16">
        <f>'BIFUbC-electricity'!V3</f>
        <v>0</v>
      </c>
      <c r="W12" s="16">
        <f>'BIFUbC-electricity'!W3</f>
        <v>0</v>
      </c>
      <c r="X12" s="16">
        <f>'BIFUbC-electricity'!X3</f>
        <v>0</v>
      </c>
      <c r="Y12" s="16">
        <f>'BIFUbC-electricity'!Y3</f>
        <v>0</v>
      </c>
      <c r="Z12" s="16">
        <f>'BIFUbC-electricity'!Z3</f>
        <v>0</v>
      </c>
      <c r="AA12" s="16">
        <f>'BIFUbC-electricity'!AA3</f>
        <v>0</v>
      </c>
      <c r="AB12" s="16">
        <f>'BIFUbC-electricity'!AB3</f>
        <v>0</v>
      </c>
      <c r="AC12" s="16">
        <f>'BIFUbC-electricity'!AC3</f>
        <v>0</v>
      </c>
      <c r="AD12" s="16">
        <f>'BIFUbC-electricity'!AD3</f>
        <v>0</v>
      </c>
      <c r="AE12" s="16">
        <f>'BIFUbC-electricity'!AE3</f>
        <v>0</v>
      </c>
      <c r="AF12" s="16">
        <f>'BIFUbC-electricity'!AF3</f>
        <v>0</v>
      </c>
      <c r="AG12" s="16"/>
    </row>
    <row r="13" spans="1:33">
      <c r="A13" t="s">
        <v>4</v>
      </c>
      <c r="B13" s="16">
        <f>'BIFUbC-electricity'!B4</f>
        <v>0</v>
      </c>
      <c r="C13" s="16">
        <f>'BIFUbC-electricity'!C4</f>
        <v>0</v>
      </c>
      <c r="D13" s="16">
        <f>'BIFUbC-electricity'!D4</f>
        <v>0</v>
      </c>
      <c r="E13" s="16">
        <f>'BIFUbC-electricity'!E4</f>
        <v>0</v>
      </c>
      <c r="F13" s="16">
        <f>'BIFUbC-electricity'!F4</f>
        <v>0</v>
      </c>
      <c r="G13" s="16">
        <f>'BIFUbC-electricity'!G4</f>
        <v>0</v>
      </c>
      <c r="H13" s="16">
        <f>'BIFUbC-electricity'!H4</f>
        <v>0</v>
      </c>
      <c r="I13" s="16">
        <f>'BIFUbC-electricity'!I4</f>
        <v>0</v>
      </c>
      <c r="J13" s="16">
        <f>'BIFUbC-electricity'!J4</f>
        <v>0</v>
      </c>
      <c r="K13" s="16">
        <f>'BIFUbC-electricity'!K4</f>
        <v>0</v>
      </c>
      <c r="L13" s="16">
        <f>'BIFUbC-electricity'!L4</f>
        <v>0</v>
      </c>
      <c r="M13" s="16">
        <f>'BIFUbC-electricity'!M4</f>
        <v>0</v>
      </c>
      <c r="N13" s="16">
        <f>'BIFUbC-electricity'!N4</f>
        <v>0</v>
      </c>
      <c r="O13" s="16">
        <f>'BIFUbC-electricity'!O4</f>
        <v>0</v>
      </c>
      <c r="P13" s="16">
        <f>'BIFUbC-electricity'!P4</f>
        <v>0</v>
      </c>
      <c r="Q13" s="16">
        <f>'BIFUbC-electricity'!Q4</f>
        <v>0</v>
      </c>
      <c r="R13" s="16">
        <f>'BIFUbC-electricity'!R4</f>
        <v>0</v>
      </c>
      <c r="S13" s="16">
        <f>'BIFUbC-electricity'!S4</f>
        <v>0</v>
      </c>
      <c r="T13" s="16">
        <f>'BIFUbC-electricity'!T4</f>
        <v>0</v>
      </c>
      <c r="U13" s="16">
        <f>'BIFUbC-electricity'!U4</f>
        <v>0</v>
      </c>
      <c r="V13" s="16">
        <f>'BIFUbC-electricity'!V4</f>
        <v>0</v>
      </c>
      <c r="W13" s="16">
        <f>'BIFUbC-electricity'!W4</f>
        <v>0</v>
      </c>
      <c r="X13" s="16">
        <f>'BIFUbC-electricity'!X4</f>
        <v>0</v>
      </c>
      <c r="Y13" s="16">
        <f>'BIFUbC-electricity'!Y4</f>
        <v>0</v>
      </c>
      <c r="Z13" s="16">
        <f>'BIFUbC-electricity'!Z4</f>
        <v>0</v>
      </c>
      <c r="AA13" s="16">
        <f>'BIFUbC-electricity'!AA4</f>
        <v>0</v>
      </c>
      <c r="AB13" s="16">
        <f>'BIFUbC-electricity'!AB4</f>
        <v>0</v>
      </c>
      <c r="AC13" s="16">
        <f>'BIFUbC-electricity'!AC4</f>
        <v>0</v>
      </c>
      <c r="AD13" s="16">
        <f>'BIFUbC-electricity'!AD4</f>
        <v>0</v>
      </c>
      <c r="AE13" s="16">
        <f>'BIFUbC-electricity'!AE4</f>
        <v>0</v>
      </c>
      <c r="AF13" s="16">
        <f>'BIFUbC-electricity'!AF4</f>
        <v>0</v>
      </c>
      <c r="AG13" s="16"/>
    </row>
    <row r="14" spans="1:33">
      <c r="A14" t="s">
        <v>5</v>
      </c>
      <c r="B14" s="16">
        <f>'BIFUbC-electricity'!B5</f>
        <v>4662339393723.8271</v>
      </c>
      <c r="C14" s="16">
        <f>'BIFUbC-electricity'!C5</f>
        <v>4833672325902.8828</v>
      </c>
      <c r="D14" s="16">
        <f>'BIFUbC-electricity'!D5</f>
        <v>5005005258081.9385</v>
      </c>
      <c r="E14" s="16">
        <f>'BIFUbC-electricity'!E5</f>
        <v>5176338190260.9941</v>
      </c>
      <c r="F14" s="16">
        <f>'BIFUbC-electricity'!F5</f>
        <v>5347671122440.0508</v>
      </c>
      <c r="G14" s="16">
        <f>'BIFUbC-electricity'!G5</f>
        <v>5519004054619.1055</v>
      </c>
      <c r="H14" s="16">
        <f>'BIFUbC-electricity'!H5</f>
        <v>5563451283747.6299</v>
      </c>
      <c r="I14" s="16">
        <f>'BIFUbC-electricity'!I5</f>
        <v>5607898512876.1533</v>
      </c>
      <c r="J14" s="16">
        <f>'BIFUbC-electricity'!J5</f>
        <v>5652345742004.6768</v>
      </c>
      <c r="K14" s="16">
        <f>'BIFUbC-electricity'!K5</f>
        <v>5696792971133.2002</v>
      </c>
      <c r="L14" s="16">
        <f>'BIFUbC-electricity'!L5</f>
        <v>5741240200261.7236</v>
      </c>
      <c r="M14" s="16">
        <f>'BIFUbC-electricity'!M5</f>
        <v>5764721755273.0195</v>
      </c>
      <c r="N14" s="16">
        <f>'BIFUbC-electricity'!N5</f>
        <v>5788203310284.3145</v>
      </c>
      <c r="O14" s="16">
        <f>'BIFUbC-electricity'!O5</f>
        <v>5811684865295.6104</v>
      </c>
      <c r="P14" s="16">
        <f>'BIFUbC-electricity'!P5</f>
        <v>5835166420306.9053</v>
      </c>
      <c r="Q14" s="16">
        <f>'BIFUbC-electricity'!Q5</f>
        <v>5858647975318.2012</v>
      </c>
      <c r="R14" s="16">
        <f>'BIFUbC-electricity'!R5</f>
        <v>5875420514611.9834</v>
      </c>
      <c r="S14" s="16">
        <f>'BIFUbC-electricity'!S5</f>
        <v>5892193053905.7656</v>
      </c>
      <c r="T14" s="16">
        <f>'BIFUbC-electricity'!T5</f>
        <v>5908965593199.5479</v>
      </c>
      <c r="U14" s="16">
        <f>'BIFUbC-electricity'!U5</f>
        <v>5925738132493.3301</v>
      </c>
      <c r="V14" s="16">
        <f>'BIFUbC-electricity'!V5</f>
        <v>5942510671787.1113</v>
      </c>
      <c r="W14" s="16">
        <f>'BIFUbC-electricity'!W5</f>
        <v>5968228565370.916</v>
      </c>
      <c r="X14" s="16">
        <f>'BIFUbC-electricity'!X5</f>
        <v>5987847353756.9727</v>
      </c>
      <c r="Y14" s="16">
        <f>'BIFUbC-electricity'!Y5</f>
        <v>6007466142143.0342</v>
      </c>
      <c r="Z14" s="16">
        <f>'BIFUbC-electricity'!Z5</f>
        <v>6027084930529.0957</v>
      </c>
      <c r="AA14" s="16">
        <f>'BIFUbC-electricity'!AA5</f>
        <v>6046703718915.1582</v>
      </c>
      <c r="AB14" s="16">
        <f>'BIFUbC-electricity'!AB5</f>
        <v>6066322507301.2139</v>
      </c>
      <c r="AC14" s="16">
        <f>'BIFUbC-electricity'!AC5</f>
        <v>6085941295687.2764</v>
      </c>
      <c r="AD14" s="16">
        <f>'BIFUbC-electricity'!AD5</f>
        <v>6105560084073.3379</v>
      </c>
      <c r="AE14" s="16">
        <f>'BIFUbC-electricity'!AE5</f>
        <v>6125178872459.3994</v>
      </c>
      <c r="AF14" s="16">
        <f>'BIFUbC-electricity'!AF5</f>
        <v>6144797660845.4609</v>
      </c>
      <c r="AG14" s="16"/>
    </row>
    <row r="15" spans="1:33">
      <c r="A15" t="s">
        <v>6</v>
      </c>
      <c r="B15" s="16">
        <f>'BIFUbC-electricity'!B6</f>
        <v>42826280355774.883</v>
      </c>
      <c r="C15" s="16">
        <f>'BIFUbC-electricity'!C6</f>
        <v>44400072301842.688</v>
      </c>
      <c r="D15" s="16">
        <f>'BIFUbC-electricity'!D6</f>
        <v>45973864247910.492</v>
      </c>
      <c r="E15" s="16">
        <f>'BIFUbC-electricity'!E6</f>
        <v>47547656193978.297</v>
      </c>
      <c r="F15" s="16">
        <f>'BIFUbC-electricity'!F6</f>
        <v>49121448140046.102</v>
      </c>
      <c r="G15" s="16">
        <f>'BIFUbC-electricity'!G6</f>
        <v>50695240086113.906</v>
      </c>
      <c r="H15" s="16">
        <f>'BIFUbC-electricity'!H6</f>
        <v>51103513558924.125</v>
      </c>
      <c r="I15" s="16">
        <f>'BIFUbC-electricity'!I6</f>
        <v>51511787031734.344</v>
      </c>
      <c r="J15" s="16">
        <f>'BIFUbC-electricity'!J6</f>
        <v>51920060504544.563</v>
      </c>
      <c r="K15" s="16">
        <f>'BIFUbC-electricity'!K6</f>
        <v>52328333977354.773</v>
      </c>
      <c r="L15" s="16">
        <f>'BIFUbC-electricity'!L6</f>
        <v>52736607450164.992</v>
      </c>
      <c r="M15" s="16">
        <f>'BIFUbC-electricity'!M6</f>
        <v>52952299096177.938</v>
      </c>
      <c r="N15" s="16">
        <f>'BIFUbC-electricity'!N6</f>
        <v>53167990742190.883</v>
      </c>
      <c r="O15" s="16">
        <f>'BIFUbC-electricity'!O6</f>
        <v>53383682388203.828</v>
      </c>
      <c r="P15" s="16">
        <f>'BIFUbC-electricity'!P6</f>
        <v>53599374034216.773</v>
      </c>
      <c r="Q15" s="16">
        <f>'BIFUbC-electricity'!Q6</f>
        <v>53815065680229.727</v>
      </c>
      <c r="R15" s="16">
        <f>'BIFUbC-electricity'!R6</f>
        <v>53969131141667.531</v>
      </c>
      <c r="S15" s="16">
        <f>'BIFUbC-electricity'!S6</f>
        <v>54123196603105.352</v>
      </c>
      <c r="T15" s="16">
        <f>'BIFUbC-electricity'!T6</f>
        <v>54277262064543.172</v>
      </c>
      <c r="U15" s="16">
        <f>'BIFUbC-electricity'!U6</f>
        <v>54431327525980.984</v>
      </c>
      <c r="V15" s="16">
        <f>'BIFUbC-electricity'!V6</f>
        <v>54585392987418.797</v>
      </c>
      <c r="W15" s="16">
        <f>'BIFUbC-electricity'!W6</f>
        <v>54821626694956.828</v>
      </c>
      <c r="X15" s="16">
        <f>'BIFUbC-electricity'!X6</f>
        <v>55001836598335.57</v>
      </c>
      <c r="Y15" s="16">
        <f>'BIFUbC-electricity'!Y6</f>
        <v>55182046501714.359</v>
      </c>
      <c r="Z15" s="16">
        <f>'BIFUbC-electricity'!Z6</f>
        <v>55362256405093.148</v>
      </c>
      <c r="AA15" s="16">
        <f>'BIFUbC-electricity'!AA6</f>
        <v>55542466308471.938</v>
      </c>
      <c r="AB15" s="16">
        <f>'BIFUbC-electricity'!AB6</f>
        <v>55722676211850.68</v>
      </c>
      <c r="AC15" s="16">
        <f>'BIFUbC-electricity'!AC6</f>
        <v>55902886115229.477</v>
      </c>
      <c r="AD15" s="16">
        <f>'BIFUbC-electricity'!AD6</f>
        <v>56083096018608.266</v>
      </c>
      <c r="AE15" s="16">
        <f>'BIFUbC-electricity'!AE6</f>
        <v>56263305921987.055</v>
      </c>
      <c r="AF15" s="16">
        <f>'BIFUbC-electricity'!AF6</f>
        <v>56443515825365.844</v>
      </c>
      <c r="AG15" s="16"/>
    </row>
    <row r="16" spans="1:33">
      <c r="A16" t="s">
        <v>7</v>
      </c>
      <c r="B16" s="16">
        <f>'BIFUbC-electricity'!B7</f>
        <v>32269617358653.113</v>
      </c>
      <c r="C16" s="16">
        <f>'BIFUbC-electricity'!C7</f>
        <v>33455470145302.844</v>
      </c>
      <c r="D16" s="16">
        <f>'BIFUbC-electricity'!D7</f>
        <v>34641322931952.57</v>
      </c>
      <c r="E16" s="16">
        <f>'BIFUbC-electricity'!E7</f>
        <v>35827175718602.297</v>
      </c>
      <c r="F16" s="16">
        <f>'BIFUbC-electricity'!F7</f>
        <v>37013028505252.023</v>
      </c>
      <c r="G16" s="16">
        <f>'BIFUbC-electricity'!G7</f>
        <v>38198881291901.75</v>
      </c>
      <c r="H16" s="16">
        <f>'BIFUbC-electricity'!H7</f>
        <v>38506515497717.094</v>
      </c>
      <c r="I16" s="16">
        <f>'BIFUbC-electricity'!I7</f>
        <v>38814149703532.445</v>
      </c>
      <c r="J16" s="16">
        <f>'BIFUbC-electricity'!J7</f>
        <v>39121783909347.789</v>
      </c>
      <c r="K16" s="16">
        <f>'BIFUbC-electricity'!K7</f>
        <v>39429418115163.133</v>
      </c>
      <c r="L16" s="16">
        <f>'BIFUbC-electricity'!L7</f>
        <v>39737052320978.484</v>
      </c>
      <c r="M16" s="16">
        <f>'BIFUbC-electricity'!M7</f>
        <v>39899576052352.625</v>
      </c>
      <c r="N16" s="16">
        <f>'BIFUbC-electricity'!N7</f>
        <v>40062099783726.773</v>
      </c>
      <c r="O16" s="16">
        <f>'BIFUbC-electricity'!O7</f>
        <v>40224623515100.914</v>
      </c>
      <c r="P16" s="16">
        <f>'BIFUbC-electricity'!P7</f>
        <v>40387147246475.063</v>
      </c>
      <c r="Q16" s="16">
        <f>'BIFUbC-electricity'!Q7</f>
        <v>40549670977849.211</v>
      </c>
      <c r="R16" s="16">
        <f>'BIFUbC-electricity'!R7</f>
        <v>40665759357402.172</v>
      </c>
      <c r="S16" s="16">
        <f>'BIFUbC-electricity'!S7</f>
        <v>40781847736955.133</v>
      </c>
      <c r="T16" s="16">
        <f>'BIFUbC-electricity'!T7</f>
        <v>40897936116508.086</v>
      </c>
      <c r="U16" s="16">
        <f>'BIFUbC-electricity'!U7</f>
        <v>41014024496061.047</v>
      </c>
      <c r="V16" s="16">
        <f>'BIFUbC-electricity'!V7</f>
        <v>41130112875614</v>
      </c>
      <c r="W16" s="16">
        <f>'BIFUbC-electricity'!W7</f>
        <v>41308115057595.242</v>
      </c>
      <c r="X16" s="16">
        <f>'BIFUbC-electricity'!X7</f>
        <v>41443903283375.344</v>
      </c>
      <c r="Y16" s="16">
        <f>'BIFUbC-electricity'!Y7</f>
        <v>41579691509155.484</v>
      </c>
      <c r="Z16" s="16">
        <f>'BIFUbC-electricity'!Z7</f>
        <v>41715479734935.617</v>
      </c>
      <c r="AA16" s="16">
        <f>'BIFUbC-electricity'!AA7</f>
        <v>41851267960715.758</v>
      </c>
      <c r="AB16" s="16">
        <f>'BIFUbC-electricity'!AB7</f>
        <v>41987056186495.859</v>
      </c>
      <c r="AC16" s="16">
        <f>'BIFUbC-electricity'!AC7</f>
        <v>42122844412275.992</v>
      </c>
      <c r="AD16" s="16">
        <f>'BIFUbC-electricity'!AD7</f>
        <v>42258632638056.133</v>
      </c>
      <c r="AE16" s="16">
        <f>'BIFUbC-electricity'!AE7</f>
        <v>42394420863836.273</v>
      </c>
      <c r="AF16" s="16">
        <f>'BIFUbC-electricity'!AF7</f>
        <v>42530209089616.406</v>
      </c>
      <c r="AG16" s="16"/>
    </row>
    <row r="17" spans="1:33">
      <c r="A17" t="s">
        <v>8</v>
      </c>
      <c r="B17" s="16">
        <f>'BIFUbC-electricity'!B8</f>
        <v>5418413083152.9258</v>
      </c>
      <c r="C17" s="16">
        <f>'BIFUbC-electricity'!C8</f>
        <v>5617530419514.9346</v>
      </c>
      <c r="D17" s="16">
        <f>'BIFUbC-electricity'!D8</f>
        <v>5816647755876.9424</v>
      </c>
      <c r="E17" s="16">
        <f>'BIFUbC-electricity'!E8</f>
        <v>6015765092238.9502</v>
      </c>
      <c r="F17" s="16">
        <f>'BIFUbC-electricity'!F8</f>
        <v>6214882428600.959</v>
      </c>
      <c r="G17" s="16">
        <f>'BIFUbC-electricity'!G8</f>
        <v>6413999764962.9668</v>
      </c>
      <c r="H17" s="16">
        <f>'BIFUbC-electricity'!H8</f>
        <v>6465654830689.0029</v>
      </c>
      <c r="I17" s="16">
        <f>'BIFUbC-electricity'!I8</f>
        <v>6517309896415.0381</v>
      </c>
      <c r="J17" s="16">
        <f>'BIFUbC-electricity'!J8</f>
        <v>6568964962141.0732</v>
      </c>
      <c r="K17" s="16">
        <f>'BIFUbC-electricity'!K8</f>
        <v>6620620027867.1084</v>
      </c>
      <c r="L17" s="16">
        <f>'BIFUbC-electricity'!L8</f>
        <v>6672275093593.1436</v>
      </c>
      <c r="M17" s="16">
        <f>'BIFUbC-electricity'!M8</f>
        <v>6699564562278.5957</v>
      </c>
      <c r="N17" s="16">
        <f>'BIFUbC-electricity'!N8</f>
        <v>6726854030964.0488</v>
      </c>
      <c r="O17" s="16">
        <f>'BIFUbC-electricity'!O8</f>
        <v>6754143499649.501</v>
      </c>
      <c r="P17" s="16">
        <f>'BIFUbC-electricity'!P8</f>
        <v>6781432968334.9531</v>
      </c>
      <c r="Q17" s="16">
        <f>'BIFUbC-electricity'!Q8</f>
        <v>6808722437020.4072</v>
      </c>
      <c r="R17" s="16">
        <f>'BIFUbC-electricity'!R8</f>
        <v>6828214914652.8721</v>
      </c>
      <c r="S17" s="16">
        <f>'BIFUbC-electricity'!S8</f>
        <v>6847707392285.3379</v>
      </c>
      <c r="T17" s="16">
        <f>'BIFUbC-electricity'!T8</f>
        <v>6867199869917.8047</v>
      </c>
      <c r="U17" s="16">
        <f>'BIFUbC-electricity'!U8</f>
        <v>6886692347550.2705</v>
      </c>
      <c r="V17" s="16">
        <f>'BIFUbC-electricity'!V8</f>
        <v>6906184825182.7354</v>
      </c>
      <c r="W17" s="16">
        <f>'BIFUbC-electricity'!W8</f>
        <v>6936073290885.8555</v>
      </c>
      <c r="X17" s="16">
        <f>'BIFUbC-electricity'!X8</f>
        <v>6958873582904.4316</v>
      </c>
      <c r="Y17" s="16">
        <f>'BIFUbC-electricity'!Y8</f>
        <v>6981673874923.0146</v>
      </c>
      <c r="Z17" s="16">
        <f>'BIFUbC-electricity'!Z8</f>
        <v>7004474166941.5977</v>
      </c>
      <c r="AA17" s="16">
        <f>'BIFUbC-electricity'!AA8</f>
        <v>7027274458960.1807</v>
      </c>
      <c r="AB17" s="16">
        <f>'BIFUbC-electricity'!AB8</f>
        <v>7050074750978.7568</v>
      </c>
      <c r="AC17" s="16">
        <f>'BIFUbC-electricity'!AC8</f>
        <v>7072875042997.3398</v>
      </c>
      <c r="AD17" s="16">
        <f>'BIFUbC-electricity'!AD8</f>
        <v>7095675335015.9229</v>
      </c>
      <c r="AE17" s="16">
        <f>'BIFUbC-electricity'!AE8</f>
        <v>7118475627034.5059</v>
      </c>
      <c r="AF17" s="16">
        <f>'BIFUbC-electricity'!AF8</f>
        <v>7141275919053.0889</v>
      </c>
      <c r="AG17" s="16"/>
    </row>
    <row r="18" spans="1:33">
      <c r="A18" t="s">
        <v>9</v>
      </c>
      <c r="B18" s="16">
        <f>'BIFUbC-electricity'!B9</f>
        <v>30934038521919.098</v>
      </c>
      <c r="C18" s="16">
        <f>'BIFUbC-electricity'!C9</f>
        <v>32070811089620.813</v>
      </c>
      <c r="D18" s="16">
        <f>'BIFUbC-electricity'!D9</f>
        <v>33207583657322.52</v>
      </c>
      <c r="E18" s="16">
        <f>'BIFUbC-electricity'!E9</f>
        <v>34344356225024.227</v>
      </c>
      <c r="F18" s="16">
        <f>'BIFUbC-electricity'!F9</f>
        <v>35481128792725.938</v>
      </c>
      <c r="G18" s="16">
        <f>'BIFUbC-electricity'!G9</f>
        <v>36617901360427.641</v>
      </c>
      <c r="H18" s="16">
        <f>'BIFUbC-electricity'!H9</f>
        <v>36912803164424.406</v>
      </c>
      <c r="I18" s="16">
        <f>'BIFUbC-electricity'!I9</f>
        <v>37207704968421.164</v>
      </c>
      <c r="J18" s="16">
        <f>'BIFUbC-electricity'!J9</f>
        <v>37502606772417.922</v>
      </c>
      <c r="K18" s="16">
        <f>'BIFUbC-electricity'!K9</f>
        <v>37797508576414.68</v>
      </c>
      <c r="L18" s="16">
        <f>'BIFUbC-electricity'!L9</f>
        <v>38092410380411.438</v>
      </c>
      <c r="M18" s="16">
        <f>'BIFUbC-electricity'!M9</f>
        <v>38248207559881.422</v>
      </c>
      <c r="N18" s="16">
        <f>'BIFUbC-electricity'!N9</f>
        <v>38404004739351.414</v>
      </c>
      <c r="O18" s="16">
        <f>'BIFUbC-electricity'!O9</f>
        <v>38559801918821.398</v>
      </c>
      <c r="P18" s="16">
        <f>'BIFUbC-electricity'!P9</f>
        <v>38715599098291.383</v>
      </c>
      <c r="Q18" s="16">
        <f>'BIFUbC-electricity'!Q9</f>
        <v>38871396277761.375</v>
      </c>
      <c r="R18" s="16">
        <f>'BIFUbC-electricity'!R9</f>
        <v>38982679977382.781</v>
      </c>
      <c r="S18" s="16">
        <f>'BIFUbC-electricity'!S9</f>
        <v>39093963677004.203</v>
      </c>
      <c r="T18" s="16">
        <f>'BIFUbC-electricity'!T9</f>
        <v>39205247376625.625</v>
      </c>
      <c r="U18" s="16">
        <f>'BIFUbC-electricity'!U9</f>
        <v>39316531076247.039</v>
      </c>
      <c r="V18" s="16">
        <f>'BIFUbC-electricity'!V9</f>
        <v>39427814775868.445</v>
      </c>
      <c r="W18" s="16">
        <f>'BIFUbC-electricity'!W9</f>
        <v>39598449781954.656</v>
      </c>
      <c r="X18" s="16">
        <f>'BIFUbC-electricity'!X9</f>
        <v>39728617988178.469</v>
      </c>
      <c r="Y18" s="16">
        <f>'BIFUbC-electricity'!Y9</f>
        <v>39858786194402.32</v>
      </c>
      <c r="Z18" s="16">
        <f>'BIFUbC-electricity'!Z9</f>
        <v>39988954400626.164</v>
      </c>
      <c r="AA18" s="16">
        <f>'BIFUbC-electricity'!AA9</f>
        <v>40119122606850.016</v>
      </c>
      <c r="AB18" s="16">
        <f>'BIFUbC-electricity'!AB9</f>
        <v>40249290813073.828</v>
      </c>
      <c r="AC18" s="16">
        <f>'BIFUbC-electricity'!AC9</f>
        <v>40379459019297.672</v>
      </c>
      <c r="AD18" s="16">
        <f>'BIFUbC-electricity'!AD9</f>
        <v>40509627225521.523</v>
      </c>
      <c r="AE18" s="16">
        <f>'BIFUbC-electricity'!AE9</f>
        <v>40639795431745.367</v>
      </c>
      <c r="AF18" s="16">
        <f>'BIFUbC-electricity'!AF9</f>
        <v>40769963637969.219</v>
      </c>
      <c r="AG18" s="16"/>
    </row>
    <row r="19" spans="1:33">
      <c r="A19" t="s">
        <v>648</v>
      </c>
      <c r="B19" s="16">
        <f>'BIFUbC-electricity'!B10</f>
        <v>0</v>
      </c>
      <c r="C19" s="16">
        <f>'BIFUbC-electricity'!C10</f>
        <v>0</v>
      </c>
      <c r="D19" s="16">
        <f>'BIFUbC-electricity'!D10</f>
        <v>0</v>
      </c>
      <c r="E19" s="16">
        <f>'BIFUbC-electricity'!E10</f>
        <v>0</v>
      </c>
      <c r="F19" s="16">
        <f>'BIFUbC-electricity'!F10</f>
        <v>0</v>
      </c>
      <c r="G19" s="16">
        <f>'BIFUbC-electricity'!G10</f>
        <v>0</v>
      </c>
      <c r="H19" s="16">
        <f>'BIFUbC-electricity'!H10</f>
        <v>0</v>
      </c>
      <c r="I19" s="16">
        <f>'BIFUbC-electricity'!I10</f>
        <v>0</v>
      </c>
      <c r="J19" s="16">
        <f>'BIFUbC-electricity'!J10</f>
        <v>0</v>
      </c>
      <c r="K19" s="16">
        <f>'BIFUbC-electricity'!K10</f>
        <v>0</v>
      </c>
      <c r="L19" s="16">
        <f>'BIFUbC-electricity'!L10</f>
        <v>0</v>
      </c>
      <c r="M19" s="16">
        <f>'BIFUbC-electricity'!M10</f>
        <v>0</v>
      </c>
      <c r="N19" s="16">
        <f>'BIFUbC-electricity'!N10</f>
        <v>0</v>
      </c>
      <c r="O19" s="16">
        <f>'BIFUbC-electricity'!O10</f>
        <v>0</v>
      </c>
      <c r="P19" s="16">
        <f>'BIFUbC-electricity'!P10</f>
        <v>0</v>
      </c>
      <c r="Q19" s="16">
        <f>'BIFUbC-electricity'!Q10</f>
        <v>0</v>
      </c>
      <c r="R19" s="16">
        <f>'BIFUbC-electricity'!R10</f>
        <v>0</v>
      </c>
      <c r="S19" s="16">
        <f>'BIFUbC-electricity'!S10</f>
        <v>0</v>
      </c>
      <c r="T19" s="16">
        <f>'BIFUbC-electricity'!T10</f>
        <v>0</v>
      </c>
      <c r="U19" s="16">
        <f>'BIFUbC-electricity'!U10</f>
        <v>0</v>
      </c>
      <c r="V19" s="16">
        <f>'BIFUbC-electricity'!V10</f>
        <v>0</v>
      </c>
      <c r="W19" s="16">
        <f>'BIFUbC-electricity'!W10</f>
        <v>0</v>
      </c>
      <c r="X19" s="16">
        <f>'BIFUbC-electricity'!X10</f>
        <v>0</v>
      </c>
      <c r="Y19" s="16">
        <f>'BIFUbC-electricity'!Y10</f>
        <v>0</v>
      </c>
      <c r="Z19" s="16">
        <f>'BIFUbC-electricity'!Z10</f>
        <v>0</v>
      </c>
      <c r="AA19" s="16">
        <f>'BIFUbC-electricity'!AA10</f>
        <v>0</v>
      </c>
      <c r="AB19" s="16">
        <f>'BIFUbC-electricity'!AB10</f>
        <v>0</v>
      </c>
      <c r="AC19" s="16">
        <f>'BIFUbC-electricity'!AC10</f>
        <v>0</v>
      </c>
      <c r="AD19" s="16">
        <f>'BIFUbC-electricity'!AD10</f>
        <v>0</v>
      </c>
      <c r="AE19" s="16">
        <f>'BIFUbC-electricity'!AE10</f>
        <v>0</v>
      </c>
      <c r="AF19" s="16">
        <f>'BIFUbC-electricity'!AF10</f>
        <v>0</v>
      </c>
      <c r="AG19" s="16"/>
    </row>
    <row r="20" spans="1:33">
      <c r="A20" t="s">
        <v>125</v>
      </c>
      <c r="B20" s="16">
        <f>'BIFUbC-electricity'!B11</f>
        <v>111993664482627.61</v>
      </c>
      <c r="C20" s="16">
        <f>'BIFUbC-electricity'!C11</f>
        <v>118639897908122.36</v>
      </c>
      <c r="D20" s="16">
        <f>'BIFUbC-electricity'!D11</f>
        <v>125286131333617.13</v>
      </c>
      <c r="E20" s="16">
        <f>'BIFUbC-electricity'!E11</f>
        <v>131932364759111.89</v>
      </c>
      <c r="F20" s="16">
        <f>'BIFUbC-electricity'!F11</f>
        <v>138578598184606.66</v>
      </c>
      <c r="G20" s="16">
        <f>'BIFUbC-electricity'!G11</f>
        <v>145224831610101.44</v>
      </c>
      <c r="H20" s="16">
        <f>'BIFUbC-electricity'!H11</f>
        <v>148355715210318.09</v>
      </c>
      <c r="I20" s="16">
        <f>'BIFUbC-electricity'!I11</f>
        <v>151486598810535.88</v>
      </c>
      <c r="J20" s="16">
        <f>'BIFUbC-electricity'!J11</f>
        <v>154617482410753.66</v>
      </c>
      <c r="K20" s="16">
        <f>'BIFUbC-electricity'!K11</f>
        <v>157748366010971.44</v>
      </c>
      <c r="L20" s="16">
        <f>'BIFUbC-electricity'!L11</f>
        <v>160879249611190.31</v>
      </c>
      <c r="M20" s="16">
        <f>'BIFUbC-electricity'!M11</f>
        <v>163646687982291.91</v>
      </c>
      <c r="N20" s="16">
        <f>'BIFUbC-electricity'!N11</f>
        <v>166414126353393.5</v>
      </c>
      <c r="O20" s="16">
        <f>'BIFUbC-electricity'!O11</f>
        <v>169181564724495.06</v>
      </c>
      <c r="P20" s="16">
        <f>'BIFUbC-electricity'!P11</f>
        <v>171949003095596.66</v>
      </c>
      <c r="Q20" s="16">
        <f>'BIFUbC-electricity'!Q11</f>
        <v>174716441466698.25</v>
      </c>
      <c r="R20" s="16">
        <f>'BIFUbC-electricity'!R11</f>
        <v>177321862085060.19</v>
      </c>
      <c r="S20" s="16">
        <f>'BIFUbC-electricity'!S11</f>
        <v>179927282703423.22</v>
      </c>
      <c r="T20" s="16">
        <f>'BIFUbC-electricity'!T11</f>
        <v>182532703321786.28</v>
      </c>
      <c r="U20" s="16">
        <f>'BIFUbC-electricity'!U11</f>
        <v>185138123940149.31</v>
      </c>
      <c r="V20" s="16">
        <f>'BIFUbC-electricity'!V11</f>
        <v>187743544558513.47</v>
      </c>
      <c r="W20" s="16">
        <f>'BIFUbC-electricity'!W11</f>
        <v>190564988847192.72</v>
      </c>
      <c r="X20" s="16">
        <f>'BIFUbC-electricity'!X11</f>
        <v>193239144269748.44</v>
      </c>
      <c r="Y20" s="16">
        <f>'BIFUbC-electricity'!Y11</f>
        <v>195913299692303.06</v>
      </c>
      <c r="Z20" s="16">
        <f>'BIFUbC-electricity'!Z11</f>
        <v>198587455114857.69</v>
      </c>
      <c r="AA20" s="16">
        <f>'BIFUbC-electricity'!AA11</f>
        <v>201261610537413.41</v>
      </c>
      <c r="AB20" s="16">
        <f>'BIFUbC-electricity'!AB11</f>
        <v>203935765959968.03</v>
      </c>
      <c r="AC20" s="16">
        <f>'BIFUbC-electricity'!AC11</f>
        <v>206609921382523.75</v>
      </c>
      <c r="AD20" s="16">
        <f>'BIFUbC-electricity'!AD11</f>
        <v>209284076805078.38</v>
      </c>
      <c r="AE20" s="16">
        <f>'BIFUbC-electricity'!AE11</f>
        <v>211958232227632.97</v>
      </c>
      <c r="AF20" s="16">
        <f>'BIFUbC-electricity'!AF11</f>
        <v>214632387650188.69</v>
      </c>
      <c r="AG20" s="16"/>
    </row>
    <row r="21" spans="1:33">
      <c r="A21" t="s">
        <v>12</v>
      </c>
      <c r="B21" s="16">
        <f>'BIFUbC-electricity'!B12</f>
        <v>90858102826993.719</v>
      </c>
      <c r="C21" s="16">
        <f>'BIFUbC-electricity'!C12</f>
        <v>96250052119620.688</v>
      </c>
      <c r="D21" s="16">
        <f>'BIFUbC-electricity'!D12</f>
        <v>101642001412247.66</v>
      </c>
      <c r="E21" s="16">
        <f>'BIFUbC-electricity'!E12</f>
        <v>107033950704874.63</v>
      </c>
      <c r="F21" s="16">
        <f>'BIFUbC-electricity'!F12</f>
        <v>112425899997501.61</v>
      </c>
      <c r="G21" s="16">
        <f>'BIFUbC-electricity'!G12</f>
        <v>117817849290128.58</v>
      </c>
      <c r="H21" s="16">
        <f>'BIFUbC-electricity'!H12</f>
        <v>120357869258239.91</v>
      </c>
      <c r="I21" s="16">
        <f>'BIFUbC-electricity'!I12</f>
        <v>122897889226352.13</v>
      </c>
      <c r="J21" s="16">
        <f>'BIFUbC-electricity'!J12</f>
        <v>125437909194464.36</v>
      </c>
      <c r="K21" s="16">
        <f>'BIFUbC-electricity'!K12</f>
        <v>127977929162576.58</v>
      </c>
      <c r="L21" s="16">
        <f>'BIFUbC-electricity'!L12</f>
        <v>130517949130689.7</v>
      </c>
      <c r="M21" s="16">
        <f>'BIFUbC-electricity'!M12</f>
        <v>132763113633972.11</v>
      </c>
      <c r="N21" s="16">
        <f>'BIFUbC-electricity'!N12</f>
        <v>135008278137254.53</v>
      </c>
      <c r="O21" s="16">
        <f>'BIFUbC-electricity'!O12</f>
        <v>137253442640536.94</v>
      </c>
      <c r="P21" s="16">
        <f>'BIFUbC-electricity'!P12</f>
        <v>139498607143819.36</v>
      </c>
      <c r="Q21" s="16">
        <f>'BIFUbC-electricity'!Q12</f>
        <v>141743771647101.78</v>
      </c>
      <c r="R21" s="16">
        <f>'BIFUbC-electricity'!R12</f>
        <v>143857494557627.84</v>
      </c>
      <c r="S21" s="16">
        <f>'BIFUbC-electricity'!S12</f>
        <v>145971217468154.78</v>
      </c>
      <c r="T21" s="16">
        <f>'BIFUbC-electricity'!T12</f>
        <v>148084940378681.75</v>
      </c>
      <c r="U21" s="16">
        <f>'BIFUbC-electricity'!U12</f>
        <v>150198663289208.69</v>
      </c>
      <c r="V21" s="16">
        <f>'BIFUbC-electricity'!V12</f>
        <v>152312386199736.56</v>
      </c>
      <c r="W21" s="16">
        <f>'BIFUbC-electricity'!W12</f>
        <v>154601364567269.28</v>
      </c>
      <c r="X21" s="16">
        <f>'BIFUbC-electricity'!X12</f>
        <v>156770850577753.56</v>
      </c>
      <c r="Y21" s="16">
        <f>'BIFUbC-electricity'!Y12</f>
        <v>158940336588236.97</v>
      </c>
      <c r="Z21" s="16">
        <f>'BIFUbC-electricity'!Z12</f>
        <v>161109822598720.34</v>
      </c>
      <c r="AA21" s="16">
        <f>'BIFUbC-electricity'!AA12</f>
        <v>163279308609204.63</v>
      </c>
      <c r="AB21" s="16">
        <f>'BIFUbC-electricity'!AB12</f>
        <v>165448794619688</v>
      </c>
      <c r="AC21" s="16">
        <f>'BIFUbC-electricity'!AC12</f>
        <v>167618280630172.28</v>
      </c>
      <c r="AD21" s="16">
        <f>'BIFUbC-electricity'!AD12</f>
        <v>169787766640655.66</v>
      </c>
      <c r="AE21" s="16">
        <f>'BIFUbC-electricity'!AE12</f>
        <v>171957252651139.03</v>
      </c>
      <c r="AF21" s="16">
        <f>'BIFUbC-electricity'!AF12</f>
        <v>174126738661623.31</v>
      </c>
      <c r="AG21" s="16"/>
    </row>
    <row r="22" spans="1:33">
      <c r="A22" t="s">
        <v>13</v>
      </c>
      <c r="B22" s="16">
        <f>'BIFUbC-electricity'!B13</f>
        <v>10404035147059.492</v>
      </c>
      <c r="C22" s="16">
        <f>'BIFUbC-electricity'!C13</f>
        <v>10786365496205.508</v>
      </c>
      <c r="D22" s="16">
        <f>'BIFUbC-electricity'!D13</f>
        <v>11168695845351.523</v>
      </c>
      <c r="E22" s="16">
        <f>'BIFUbC-electricity'!E13</f>
        <v>11551026194497.539</v>
      </c>
      <c r="F22" s="16">
        <f>'BIFUbC-electricity'!F13</f>
        <v>11933356543643.557</v>
      </c>
      <c r="G22" s="16">
        <f>'BIFUbC-electricity'!G13</f>
        <v>12315686892789.572</v>
      </c>
      <c r="H22" s="16">
        <f>'BIFUbC-electricity'!H13</f>
        <v>12414871120918.711</v>
      </c>
      <c r="I22" s="16">
        <f>'BIFUbC-electricity'!I13</f>
        <v>12514055349047.848</v>
      </c>
      <c r="J22" s="16">
        <f>'BIFUbC-electricity'!J13</f>
        <v>12613239577176.984</v>
      </c>
      <c r="K22" s="16">
        <f>'BIFUbC-electricity'!K13</f>
        <v>12712423805306.121</v>
      </c>
      <c r="L22" s="16">
        <f>'BIFUbC-electricity'!L13</f>
        <v>12811608033435.256</v>
      </c>
      <c r="M22" s="16">
        <f>'BIFUbC-electricity'!M13</f>
        <v>12864007248295.934</v>
      </c>
      <c r="N22" s="16">
        <f>'BIFUbC-electricity'!N13</f>
        <v>12916406463156.609</v>
      </c>
      <c r="O22" s="16">
        <f>'BIFUbC-electricity'!O13</f>
        <v>12968805678017.285</v>
      </c>
      <c r="P22" s="16">
        <f>'BIFUbC-electricity'!P13</f>
        <v>13021204892877.961</v>
      </c>
      <c r="Q22" s="16">
        <f>'BIFUbC-electricity'!Q13</f>
        <v>13073604107738.639</v>
      </c>
      <c r="R22" s="16">
        <f>'BIFUbC-electricity'!R13</f>
        <v>13111032118353.404</v>
      </c>
      <c r="S22" s="16">
        <f>'BIFUbC-electricity'!S13</f>
        <v>13148460128968.174</v>
      </c>
      <c r="T22" s="16">
        <f>'BIFUbC-electricity'!T13</f>
        <v>13185888139582.941</v>
      </c>
      <c r="U22" s="16">
        <f>'BIFUbC-electricity'!U13</f>
        <v>13223316150197.711</v>
      </c>
      <c r="V22" s="16">
        <f>'BIFUbC-electricity'!V13</f>
        <v>13260744160812.477</v>
      </c>
      <c r="W22" s="16">
        <f>'BIFUbC-electricity'!W13</f>
        <v>13318133777088.465</v>
      </c>
      <c r="X22" s="16">
        <f>'BIFUbC-electricity'!X13</f>
        <v>13361913207686.336</v>
      </c>
      <c r="Y22" s="16">
        <f>'BIFUbC-electricity'!Y13</f>
        <v>13405692638284.219</v>
      </c>
      <c r="Z22" s="16">
        <f>'BIFUbC-electricity'!Z13</f>
        <v>13449472068882.104</v>
      </c>
      <c r="AA22" s="16">
        <f>'BIFUbC-electricity'!AA13</f>
        <v>13493251499479.986</v>
      </c>
      <c r="AB22" s="16">
        <f>'BIFUbC-electricity'!AB13</f>
        <v>13537030930077.857</v>
      </c>
      <c r="AC22" s="16">
        <f>'BIFUbC-electricity'!AC13</f>
        <v>13580810360675.74</v>
      </c>
      <c r="AD22" s="16">
        <f>'BIFUbC-electricity'!AD13</f>
        <v>13624589791273.623</v>
      </c>
      <c r="AE22" s="16">
        <f>'BIFUbC-electricity'!AE13</f>
        <v>13668369221871.508</v>
      </c>
      <c r="AF22" s="16">
        <f>'BIFUbC-electricity'!AF13</f>
        <v>13712148652469.391</v>
      </c>
      <c r="AG22" s="16"/>
    </row>
    <row r="23" spans="1:33">
      <c r="A23" t="s">
        <v>14</v>
      </c>
      <c r="B23" s="16">
        <f>'BIFUbC-electricity'!B14</f>
        <v>26220007280777.914</v>
      </c>
      <c r="C23" s="16">
        <f>'BIFUbC-electricity'!C14</f>
        <v>27183547330054.297</v>
      </c>
      <c r="D23" s="16">
        <f>'BIFUbC-electricity'!D14</f>
        <v>28147087379330.68</v>
      </c>
      <c r="E23" s="16">
        <f>'BIFUbC-electricity'!E14</f>
        <v>29110627428607.059</v>
      </c>
      <c r="F23" s="16">
        <f>'BIFUbC-electricity'!F14</f>
        <v>30074167477883.441</v>
      </c>
      <c r="G23" s="16">
        <f>'BIFUbC-electricity'!G14</f>
        <v>31037707527159.824</v>
      </c>
      <c r="H23" s="16">
        <f>'BIFUbC-electricity'!H14</f>
        <v>31287669310922.094</v>
      </c>
      <c r="I23" s="16">
        <f>'BIFUbC-electricity'!I14</f>
        <v>31537631094684.359</v>
      </c>
      <c r="J23" s="16">
        <f>'BIFUbC-electricity'!J14</f>
        <v>31787592878446.625</v>
      </c>
      <c r="K23" s="16">
        <f>'BIFUbC-electricity'!K14</f>
        <v>32037554662208.891</v>
      </c>
      <c r="L23" s="16">
        <f>'BIFUbC-electricity'!L14</f>
        <v>32287516445971.156</v>
      </c>
      <c r="M23" s="16">
        <f>'BIFUbC-electricity'!M14</f>
        <v>32419571727958.766</v>
      </c>
      <c r="N23" s="16">
        <f>'BIFUbC-electricity'!N14</f>
        <v>32551627009946.379</v>
      </c>
      <c r="O23" s="16">
        <f>'BIFUbC-electricity'!O14</f>
        <v>32683682291933.992</v>
      </c>
      <c r="P23" s="16">
        <f>'BIFUbC-electricity'!P14</f>
        <v>32815737573921.602</v>
      </c>
      <c r="Q23" s="16">
        <f>'BIFUbC-electricity'!Q14</f>
        <v>32947792855909.219</v>
      </c>
      <c r="R23" s="16">
        <f>'BIFUbC-electricity'!R14</f>
        <v>33042118057328.938</v>
      </c>
      <c r="S23" s="16">
        <f>'BIFUbC-electricity'!S14</f>
        <v>33136443258748.66</v>
      </c>
      <c r="T23" s="16">
        <f>'BIFUbC-electricity'!T14</f>
        <v>33230768460168.383</v>
      </c>
      <c r="U23" s="16">
        <f>'BIFUbC-electricity'!U14</f>
        <v>33325093661588.105</v>
      </c>
      <c r="V23" s="16">
        <f>'BIFUbC-electricity'!V14</f>
        <v>33419418863007.824</v>
      </c>
      <c r="W23" s="16">
        <f>'BIFUbC-electricity'!W14</f>
        <v>33564050838518.09</v>
      </c>
      <c r="X23" s="16">
        <f>'BIFUbC-electricity'!X14</f>
        <v>33674382740784.773</v>
      </c>
      <c r="Y23" s="16">
        <f>'BIFUbC-electricity'!Y14</f>
        <v>33784714643051.488</v>
      </c>
      <c r="Z23" s="16">
        <f>'BIFUbC-electricity'!Z14</f>
        <v>33895046545318.199</v>
      </c>
      <c r="AA23" s="16">
        <f>'BIFUbC-electricity'!AA14</f>
        <v>34005378447584.91</v>
      </c>
      <c r="AB23" s="16">
        <f>'BIFUbC-electricity'!AB14</f>
        <v>34115710349851.594</v>
      </c>
      <c r="AC23" s="16">
        <f>'BIFUbC-electricity'!AC14</f>
        <v>34226042252118.309</v>
      </c>
      <c r="AD23" s="16">
        <f>'BIFUbC-electricity'!AD14</f>
        <v>34336374154385.02</v>
      </c>
      <c r="AE23" s="16">
        <f>'BIFUbC-electricity'!AE14</f>
        <v>34446706056651.73</v>
      </c>
      <c r="AF23" s="16">
        <f>'BIFUbC-electricity'!AF14</f>
        <v>34557037958918.445</v>
      </c>
      <c r="AG23" s="16"/>
    </row>
    <row r="24" spans="1:33">
      <c r="A24" t="s">
        <v>15</v>
      </c>
      <c r="B24" s="16">
        <f>'BIFUbC-electricity'!B15</f>
        <v>113453815414940.44</v>
      </c>
      <c r="C24" s="16">
        <f>'BIFUbC-electricity'!C15</f>
        <v>111582803194702.36</v>
      </c>
      <c r="D24" s="16">
        <f>'BIFUbC-electricity'!D15</f>
        <v>109711790974464.27</v>
      </c>
      <c r="E24" s="16">
        <f>'BIFUbC-electricity'!E15</f>
        <v>107840778754226.19</v>
      </c>
      <c r="F24" s="16">
        <f>'BIFUbC-electricity'!F15</f>
        <v>105969766533988.09</v>
      </c>
      <c r="G24" s="16">
        <f>'BIFUbC-electricity'!G15</f>
        <v>104098754313750</v>
      </c>
      <c r="H24" s="16">
        <f>'BIFUbC-electricity'!H15</f>
        <v>103464247620790</v>
      </c>
      <c r="I24" s="16">
        <f>'BIFUbC-electricity'!I15</f>
        <v>102829740927830</v>
      </c>
      <c r="J24" s="16">
        <f>'BIFUbC-electricity'!J15</f>
        <v>102195234234870</v>
      </c>
      <c r="K24" s="16">
        <f>'BIFUbC-electricity'!K15</f>
        <v>101560727541910</v>
      </c>
      <c r="L24" s="16">
        <f>'BIFUbC-electricity'!L15</f>
        <v>100926220848950</v>
      </c>
      <c r="M24" s="16">
        <f>'BIFUbC-electricity'!M15</f>
        <v>100648624170780</v>
      </c>
      <c r="N24" s="16">
        <f>'BIFUbC-electricity'!N15</f>
        <v>100371027492610</v>
      </c>
      <c r="O24" s="16">
        <f>'BIFUbC-electricity'!O15</f>
        <v>100093430814440</v>
      </c>
      <c r="P24" s="16">
        <f>'BIFUbC-electricity'!P15</f>
        <v>99815834136270</v>
      </c>
      <c r="Q24" s="16">
        <f>'BIFUbC-electricity'!Q15</f>
        <v>99538237458099.984</v>
      </c>
      <c r="R24" s="16">
        <f>'BIFUbC-electricity'!R15</f>
        <v>99395473452184</v>
      </c>
      <c r="S24" s="16">
        <f>'BIFUbC-electricity'!S15</f>
        <v>99252709446268</v>
      </c>
      <c r="T24" s="16">
        <f>'BIFUbC-electricity'!T15</f>
        <v>99109945440352.063</v>
      </c>
      <c r="U24" s="16">
        <f>'BIFUbC-electricity'!U15</f>
        <v>98967181434436.063</v>
      </c>
      <c r="V24" s="16">
        <f>'BIFUbC-electricity'!V15</f>
        <v>98824417428520</v>
      </c>
      <c r="W24" s="16">
        <f>'BIFUbC-electricity'!W15</f>
        <v>98501876526265.375</v>
      </c>
      <c r="X24" s="16">
        <f>'BIFUbC-electricity'!X15</f>
        <v>98301910780605.25</v>
      </c>
      <c r="Y24" s="16">
        <f>'BIFUbC-electricity'!Y15</f>
        <v>98101945034945.125</v>
      </c>
      <c r="Z24" s="16">
        <f>'BIFUbC-electricity'!Z15</f>
        <v>97901979289285</v>
      </c>
      <c r="AA24" s="16">
        <f>'BIFUbC-electricity'!AA15</f>
        <v>97702013543624.938</v>
      </c>
      <c r="AB24" s="16">
        <f>'BIFUbC-electricity'!AB15</f>
        <v>97502047797964.813</v>
      </c>
      <c r="AC24" s="16">
        <f>'BIFUbC-electricity'!AC15</f>
        <v>97302082052304.688</v>
      </c>
      <c r="AD24" s="16">
        <f>'BIFUbC-electricity'!AD15</f>
        <v>97102116306644.563</v>
      </c>
      <c r="AE24" s="16">
        <f>'BIFUbC-electricity'!AE15</f>
        <v>96902150560984.438</v>
      </c>
      <c r="AF24" s="16">
        <f>'BIFUbC-electricity'!AF15</f>
        <v>96702184815324.313</v>
      </c>
      <c r="AG24" s="16"/>
    </row>
    <row r="25" spans="1:33">
      <c r="A25" t="s">
        <v>16</v>
      </c>
      <c r="B25" s="16">
        <f>'BIFUbC-electricity'!B16</f>
        <v>13385046457348.111</v>
      </c>
      <c r="C25" s="16">
        <f>'BIFUbC-electricity'!C16</f>
        <v>13813226839212.182</v>
      </c>
      <c r="D25" s="16">
        <f>'BIFUbC-electricity'!D16</f>
        <v>14241407221076.248</v>
      </c>
      <c r="E25" s="16">
        <f>'BIFUbC-electricity'!E16</f>
        <v>14669587602940.316</v>
      </c>
      <c r="F25" s="16">
        <f>'BIFUbC-electricity'!F16</f>
        <v>15097767984804.383</v>
      </c>
      <c r="G25" s="16">
        <f>'BIFUbC-electricity'!G16</f>
        <v>15525948366668.449</v>
      </c>
      <c r="H25" s="16">
        <f>'BIFUbC-electricity'!H16</f>
        <v>15644036824427.035</v>
      </c>
      <c r="I25" s="16">
        <f>'BIFUbC-electricity'!I16</f>
        <v>15762125282185.619</v>
      </c>
      <c r="J25" s="16">
        <f>'BIFUbC-electricity'!J16</f>
        <v>15880213739944.203</v>
      </c>
      <c r="K25" s="16">
        <f>'BIFUbC-electricity'!K16</f>
        <v>15998302197702.789</v>
      </c>
      <c r="L25" s="16">
        <f>'BIFUbC-electricity'!L16</f>
        <v>16116390655461.373</v>
      </c>
      <c r="M25" s="16">
        <f>'BIFUbC-electricity'!M16</f>
        <v>16213008484536.578</v>
      </c>
      <c r="N25" s="16">
        <f>'BIFUbC-electricity'!N16</f>
        <v>16309626313611.783</v>
      </c>
      <c r="O25" s="16">
        <f>'BIFUbC-electricity'!O16</f>
        <v>16406244142686.99</v>
      </c>
      <c r="P25" s="16">
        <f>'BIFUbC-electricity'!P16</f>
        <v>16502861971762.195</v>
      </c>
      <c r="Q25" s="16">
        <f>'BIFUbC-electricity'!Q16</f>
        <v>16599479800837.402</v>
      </c>
      <c r="R25" s="16">
        <f>'BIFUbC-electricity'!R16</f>
        <v>16704149115668.873</v>
      </c>
      <c r="S25" s="16">
        <f>'BIFUbC-electricity'!S16</f>
        <v>16808818430500.346</v>
      </c>
      <c r="T25" s="16">
        <f>'BIFUbC-electricity'!T16</f>
        <v>16913487745331.818</v>
      </c>
      <c r="U25" s="16">
        <f>'BIFUbC-electricity'!U16</f>
        <v>17018157060163.291</v>
      </c>
      <c r="V25" s="16">
        <f>'BIFUbC-electricity'!V16</f>
        <v>17122826374994.764</v>
      </c>
      <c r="W25" s="16">
        <f>'BIFUbC-electricity'!W16</f>
        <v>17216760375484.547</v>
      </c>
      <c r="X25" s="16">
        <f>'BIFUbC-electricity'!X16</f>
        <v>17318013908480.02</v>
      </c>
      <c r="Y25" s="16">
        <f>'BIFUbC-electricity'!Y16</f>
        <v>17419267441475.492</v>
      </c>
      <c r="Z25" s="16">
        <f>'BIFUbC-electricity'!Z16</f>
        <v>17520520974470.967</v>
      </c>
      <c r="AA25" s="16">
        <f>'BIFUbC-electricity'!AA16</f>
        <v>17621774507466.438</v>
      </c>
      <c r="AB25" s="16">
        <f>'BIFUbC-electricity'!AB16</f>
        <v>17723028040461.953</v>
      </c>
      <c r="AC25" s="16">
        <f>'BIFUbC-electricity'!AC16</f>
        <v>17824281573457.426</v>
      </c>
      <c r="AD25" s="16">
        <f>'BIFUbC-electricity'!AD16</f>
        <v>17925535106452.898</v>
      </c>
      <c r="AE25" s="16">
        <f>'BIFUbC-electricity'!AE16</f>
        <v>18026788639448.371</v>
      </c>
      <c r="AF25" s="16">
        <f>'BIFUbC-electricity'!AF16</f>
        <v>18128042172443.844</v>
      </c>
      <c r="AG25" s="16"/>
    </row>
    <row r="26" spans="1:33">
      <c r="A26" t="s">
        <v>17</v>
      </c>
      <c r="B26" s="16">
        <f>'BIFUbC-electricity'!B17</f>
        <v>26170858905322.965</v>
      </c>
      <c r="C26" s="16">
        <f>'BIFUbC-electricity'!C17</f>
        <v>27008050497858.688</v>
      </c>
      <c r="D26" s="16">
        <f>'BIFUbC-electricity'!D17</f>
        <v>27845242090394.402</v>
      </c>
      <c r="E26" s="16">
        <f>'BIFUbC-electricity'!E17</f>
        <v>28682433682930.121</v>
      </c>
      <c r="F26" s="16">
        <f>'BIFUbC-electricity'!F17</f>
        <v>29519625275465.836</v>
      </c>
      <c r="G26" s="16">
        <f>'BIFUbC-electricity'!G17</f>
        <v>30356816868001.551</v>
      </c>
      <c r="H26" s="16">
        <f>'BIFUbC-electricity'!H17</f>
        <v>30587707091370.965</v>
      </c>
      <c r="I26" s="16">
        <f>'BIFUbC-electricity'!I17</f>
        <v>30818597314740.383</v>
      </c>
      <c r="J26" s="16">
        <f>'BIFUbC-electricity'!J17</f>
        <v>31049487538109.797</v>
      </c>
      <c r="K26" s="16">
        <f>'BIFUbC-electricity'!K17</f>
        <v>31280377761479.211</v>
      </c>
      <c r="L26" s="16">
        <f>'BIFUbC-electricity'!L17</f>
        <v>31511267984848.629</v>
      </c>
      <c r="M26" s="16">
        <f>'BIFUbC-electricity'!M17</f>
        <v>31700178167605.422</v>
      </c>
      <c r="N26" s="16">
        <f>'BIFUbC-electricity'!N17</f>
        <v>31889088350362.215</v>
      </c>
      <c r="O26" s="16">
        <f>'BIFUbC-electricity'!O17</f>
        <v>32077998533119.012</v>
      </c>
      <c r="P26" s="16">
        <f>'BIFUbC-electricity'!P17</f>
        <v>32266908715875.805</v>
      </c>
      <c r="Q26" s="16">
        <f>'BIFUbC-electricity'!Q17</f>
        <v>32455818898632.605</v>
      </c>
      <c r="R26" s="16">
        <f>'BIFUbC-electricity'!R17</f>
        <v>32660471596619.125</v>
      </c>
      <c r="S26" s="16">
        <f>'BIFUbC-electricity'!S17</f>
        <v>32865124294605.652</v>
      </c>
      <c r="T26" s="16">
        <f>'BIFUbC-electricity'!T17</f>
        <v>33069776992592.18</v>
      </c>
      <c r="U26" s="16">
        <f>'BIFUbC-electricity'!U17</f>
        <v>33274429690578.707</v>
      </c>
      <c r="V26" s="16">
        <f>'BIFUbC-electricity'!V17</f>
        <v>33479082388565.234</v>
      </c>
      <c r="W26" s="16">
        <f>'BIFUbC-electricity'!W17</f>
        <v>33662745066245.453</v>
      </c>
      <c r="X26" s="16">
        <f>'BIFUbC-electricity'!X17</f>
        <v>33860719121407.23</v>
      </c>
      <c r="Y26" s="16">
        <f>'BIFUbC-electricity'!Y17</f>
        <v>34058693176569.008</v>
      </c>
      <c r="Z26" s="16">
        <f>'BIFUbC-electricity'!Z17</f>
        <v>34256667231730.785</v>
      </c>
      <c r="AA26" s="16">
        <f>'BIFUbC-electricity'!AA17</f>
        <v>34454641286892.563</v>
      </c>
      <c r="AB26" s="16">
        <f>'BIFUbC-electricity'!AB17</f>
        <v>34652615342054.422</v>
      </c>
      <c r="AC26" s="16">
        <f>'BIFUbC-electricity'!AC17</f>
        <v>34850589397216.199</v>
      </c>
      <c r="AD26" s="16">
        <f>'BIFUbC-electricity'!AD17</f>
        <v>35048563452377.977</v>
      </c>
      <c r="AE26" s="16">
        <f>'BIFUbC-electricity'!AE17</f>
        <v>35246537507539.75</v>
      </c>
      <c r="AF26" s="16">
        <f>'BIFUbC-electricity'!AF17</f>
        <v>35444511562701.531</v>
      </c>
      <c r="AG26" s="16"/>
    </row>
    <row r="27" spans="1:33">
      <c r="A27" t="s">
        <v>18</v>
      </c>
      <c r="B27" s="16">
        <f>'BIFUbC-electricity'!B18</f>
        <v>192637186829205.59</v>
      </c>
      <c r="C27" s="16">
        <f>'BIFUbC-electricity'!C18</f>
        <v>201398099681835.91</v>
      </c>
      <c r="D27" s="16">
        <f>'BIFUbC-electricity'!D18</f>
        <v>210159012534466.25</v>
      </c>
      <c r="E27" s="16">
        <f>'BIFUbC-electricity'!E18</f>
        <v>218919925387096.59</v>
      </c>
      <c r="F27" s="16">
        <f>'BIFUbC-electricity'!F18</f>
        <v>227680838239726.91</v>
      </c>
      <c r="G27" s="16">
        <f>'BIFUbC-electricity'!G18</f>
        <v>236441751092357.22</v>
      </c>
      <c r="H27" s="16">
        <f>'BIFUbC-electricity'!H18</f>
        <v>240731891732814.81</v>
      </c>
      <c r="I27" s="16">
        <f>'BIFUbC-electricity'!I18</f>
        <v>245022032373273.53</v>
      </c>
      <c r="J27" s="16">
        <f>'BIFUbC-electricity'!J18</f>
        <v>249312173013732.22</v>
      </c>
      <c r="K27" s="16">
        <f>'BIFUbC-electricity'!K18</f>
        <v>253602313654190.94</v>
      </c>
      <c r="L27" s="16">
        <f>'BIFUbC-electricity'!L18</f>
        <v>257892454294650.75</v>
      </c>
      <c r="M27" s="16">
        <f>'BIFUbC-electricity'!M18</f>
        <v>261474171711402.94</v>
      </c>
      <c r="N27" s="16">
        <f>'BIFUbC-electricity'!N18</f>
        <v>265055889128155.13</v>
      </c>
      <c r="O27" s="16">
        <f>'BIFUbC-electricity'!O18</f>
        <v>268637606544907.31</v>
      </c>
      <c r="P27" s="16">
        <f>'BIFUbC-electricity'!P18</f>
        <v>272219323961659.5</v>
      </c>
      <c r="Q27" s="16">
        <f>'BIFUbC-electricity'!Q18</f>
        <v>275801041378411.69</v>
      </c>
      <c r="R27" s="16">
        <f>'BIFUbC-electricity'!R18</f>
        <v>279488362257082.84</v>
      </c>
      <c r="S27" s="16">
        <f>'BIFUbC-electricity'!S18</f>
        <v>283175683135754</v>
      </c>
      <c r="T27" s="16">
        <f>'BIFUbC-electricity'!T18</f>
        <v>286863004014425.19</v>
      </c>
      <c r="U27" s="16">
        <f>'BIFUbC-electricity'!U18</f>
        <v>290550324893096.38</v>
      </c>
      <c r="V27" s="16">
        <f>'BIFUbC-electricity'!V18</f>
        <v>294237645771767.5</v>
      </c>
      <c r="W27" s="16">
        <f>'BIFUbC-electricity'!W18</f>
        <v>297784162034546.75</v>
      </c>
      <c r="X27" s="16">
        <f>'BIFUbC-electricity'!X18</f>
        <v>301426681444524.88</v>
      </c>
      <c r="Y27" s="16">
        <f>'BIFUbC-electricity'!Y18</f>
        <v>305069200854504.19</v>
      </c>
      <c r="Z27" s="16">
        <f>'BIFUbC-electricity'!Z18</f>
        <v>308711720264482.31</v>
      </c>
      <c r="AA27" s="16">
        <f>'BIFUbC-electricity'!AA18</f>
        <v>312354239674460.5</v>
      </c>
      <c r="AB27" s="16">
        <f>'BIFUbC-electricity'!AB18</f>
        <v>315996759084438.69</v>
      </c>
      <c r="AC27" s="16">
        <f>'BIFUbC-electricity'!AC18</f>
        <v>319639278494416.81</v>
      </c>
      <c r="AD27" s="16">
        <f>'BIFUbC-electricity'!AD18</f>
        <v>323281797904395</v>
      </c>
      <c r="AE27" s="16">
        <f>'BIFUbC-electricity'!AE18</f>
        <v>326924317314373.19</v>
      </c>
      <c r="AF27" s="16">
        <f>'BIFUbC-electricity'!AF18</f>
        <v>330566836724351.31</v>
      </c>
      <c r="AG27" s="16"/>
    </row>
    <row r="28" spans="1:33">
      <c r="A28" t="s">
        <v>19</v>
      </c>
      <c r="B28" s="16">
        <f>'BIFUbC-electricity'!B19</f>
        <v>33545824591684.805</v>
      </c>
      <c r="C28" s="16">
        <f>'BIFUbC-electricity'!C19</f>
        <v>35071449268076.813</v>
      </c>
      <c r="D28" s="16">
        <f>'BIFUbC-electricity'!D19</f>
        <v>36597073944468.82</v>
      </c>
      <c r="E28" s="16">
        <f>'BIFUbC-electricity'!E19</f>
        <v>38122698620860.836</v>
      </c>
      <c r="F28" s="16">
        <f>'BIFUbC-electricity'!F19</f>
        <v>39648323297252.844</v>
      </c>
      <c r="G28" s="16">
        <f>'BIFUbC-electricity'!G19</f>
        <v>41173947973644.852</v>
      </c>
      <c r="H28" s="16">
        <f>'BIFUbC-electricity'!H19</f>
        <v>41921032727981.75</v>
      </c>
      <c r="I28" s="16">
        <f>'BIFUbC-electricity'!I19</f>
        <v>42668117482318.844</v>
      </c>
      <c r="J28" s="16">
        <f>'BIFUbC-electricity'!J19</f>
        <v>43415202236655.938</v>
      </c>
      <c r="K28" s="16">
        <f>'BIFUbC-electricity'!K19</f>
        <v>44162286990993.031</v>
      </c>
      <c r="L28" s="16">
        <f>'BIFUbC-electricity'!L19</f>
        <v>44909371745330.32</v>
      </c>
      <c r="M28" s="16">
        <f>'BIFUbC-electricity'!M19</f>
        <v>45533091735105.086</v>
      </c>
      <c r="N28" s="16">
        <f>'BIFUbC-electricity'!N19</f>
        <v>46156811724879.844</v>
      </c>
      <c r="O28" s="16">
        <f>'BIFUbC-electricity'!O19</f>
        <v>46780531714654.609</v>
      </c>
      <c r="P28" s="16">
        <f>'BIFUbC-electricity'!P19</f>
        <v>47404251704429.375</v>
      </c>
      <c r="Q28" s="16">
        <f>'BIFUbC-electricity'!Q19</f>
        <v>48027971694204.141</v>
      </c>
      <c r="R28" s="16">
        <f>'BIFUbC-electricity'!R19</f>
        <v>48670081462547.195</v>
      </c>
      <c r="S28" s="16">
        <f>'BIFUbC-electricity'!S19</f>
        <v>49312191230890.258</v>
      </c>
      <c r="T28" s="16">
        <f>'BIFUbC-electricity'!T19</f>
        <v>49954300999233.32</v>
      </c>
      <c r="U28" s="16">
        <f>'BIFUbC-electricity'!U19</f>
        <v>50596410767576.383</v>
      </c>
      <c r="V28" s="16">
        <f>'BIFUbC-electricity'!V19</f>
        <v>51238520535919.445</v>
      </c>
      <c r="W28" s="16">
        <f>'BIFUbC-electricity'!W19</f>
        <v>51856110599504.773</v>
      </c>
      <c r="X28" s="16">
        <f>'BIFUbC-electricity'!X19</f>
        <v>52490418643606.719</v>
      </c>
      <c r="Y28" s="16">
        <f>'BIFUbC-electricity'!Y19</f>
        <v>53124726687708.859</v>
      </c>
      <c r="Z28" s="16">
        <f>'BIFUbC-electricity'!Z19</f>
        <v>53759034731810.813</v>
      </c>
      <c r="AA28" s="16">
        <f>'BIFUbC-electricity'!AA19</f>
        <v>54393342775912.758</v>
      </c>
      <c r="AB28" s="16">
        <f>'BIFUbC-electricity'!AB19</f>
        <v>55027650820014.703</v>
      </c>
      <c r="AC28" s="16">
        <f>'BIFUbC-electricity'!AC19</f>
        <v>55661958864116.648</v>
      </c>
      <c r="AD28" s="16">
        <f>'BIFUbC-electricity'!AD19</f>
        <v>56296266908218.602</v>
      </c>
      <c r="AE28" s="16">
        <f>'BIFUbC-electricity'!AE19</f>
        <v>56930574952320.547</v>
      </c>
      <c r="AF28" s="16">
        <f>'BIFUbC-electricity'!AF19</f>
        <v>57564882996422.492</v>
      </c>
      <c r="AG28" s="16"/>
    </row>
    <row r="29" spans="1:33">
      <c r="A29" t="s">
        <v>20</v>
      </c>
      <c r="B29" s="16">
        <f>'BIFUbC-electricity'!B20</f>
        <v>52369204288318.344</v>
      </c>
      <c r="C29" s="16">
        <f>'BIFUbC-electricity'!C20</f>
        <v>54750894150402.602</v>
      </c>
      <c r="D29" s="16">
        <f>'BIFUbC-electricity'!D20</f>
        <v>57132584012486.867</v>
      </c>
      <c r="E29" s="16">
        <f>'BIFUbC-electricity'!E20</f>
        <v>59514273874571.141</v>
      </c>
      <c r="F29" s="16">
        <f>'BIFUbC-electricity'!F20</f>
        <v>61895963736655.398</v>
      </c>
      <c r="G29" s="16">
        <f>'BIFUbC-electricity'!G20</f>
        <v>64277653598739.664</v>
      </c>
      <c r="H29" s="16">
        <f>'BIFUbC-electricity'!H20</f>
        <v>65443945815335.086</v>
      </c>
      <c r="I29" s="16">
        <f>'BIFUbC-electricity'!I20</f>
        <v>66610238031930.813</v>
      </c>
      <c r="J29" s="16">
        <f>'BIFUbC-electricity'!J20</f>
        <v>67776530248526.531</v>
      </c>
      <c r="K29" s="16">
        <f>'BIFUbC-electricity'!K20</f>
        <v>68942822465122.258</v>
      </c>
      <c r="L29" s="16">
        <f>'BIFUbC-electricity'!L20</f>
        <v>70109114681718.281</v>
      </c>
      <c r="M29" s="16">
        <f>'BIFUbC-electricity'!M20</f>
        <v>71082819157932.563</v>
      </c>
      <c r="N29" s="16">
        <f>'BIFUbC-electricity'!N20</f>
        <v>72056523634146.828</v>
      </c>
      <c r="O29" s="16">
        <f>'BIFUbC-electricity'!O20</f>
        <v>73030228110361.109</v>
      </c>
      <c r="P29" s="16">
        <f>'BIFUbC-electricity'!P20</f>
        <v>74003932586575.375</v>
      </c>
      <c r="Q29" s="16">
        <f>'BIFUbC-electricity'!Q20</f>
        <v>74977637062789.656</v>
      </c>
      <c r="R29" s="16">
        <f>'BIFUbC-electricity'!R20</f>
        <v>75980050270489.359</v>
      </c>
      <c r="S29" s="16">
        <f>'BIFUbC-electricity'!S20</f>
        <v>76982463478189.078</v>
      </c>
      <c r="T29" s="16">
        <f>'BIFUbC-electricity'!T20</f>
        <v>77984876685888.781</v>
      </c>
      <c r="U29" s="16">
        <f>'BIFUbC-electricity'!U20</f>
        <v>78987289893588.484</v>
      </c>
      <c r="V29" s="16">
        <f>'BIFUbC-electricity'!V20</f>
        <v>79989703101288.203</v>
      </c>
      <c r="W29" s="16">
        <f>'BIFUbC-electricity'!W20</f>
        <v>80953838000340.656</v>
      </c>
      <c r="X29" s="16">
        <f>'BIFUbC-electricity'!X20</f>
        <v>81944071746198.047</v>
      </c>
      <c r="Y29" s="16">
        <f>'BIFUbC-electricity'!Y20</f>
        <v>82934305492055.719</v>
      </c>
      <c r="Z29" s="16">
        <f>'BIFUbC-electricity'!Z20</f>
        <v>83924539237913.094</v>
      </c>
      <c r="AA29" s="16">
        <f>'BIFUbC-electricity'!AA20</f>
        <v>84914772983770.469</v>
      </c>
      <c r="AB29" s="16">
        <f>'BIFUbC-electricity'!AB20</f>
        <v>85905006729627.844</v>
      </c>
      <c r="AC29" s="16">
        <f>'BIFUbC-electricity'!AC20</f>
        <v>86895240475485.219</v>
      </c>
      <c r="AD29" s="16">
        <f>'BIFUbC-electricity'!AD20</f>
        <v>87885474221342.594</v>
      </c>
      <c r="AE29" s="16">
        <f>'BIFUbC-electricity'!AE20</f>
        <v>88875707967199.969</v>
      </c>
      <c r="AF29" s="16">
        <f>'BIFUbC-electricity'!AF20</f>
        <v>89865941713057.344</v>
      </c>
      <c r="AG29" s="16"/>
    </row>
    <row r="30" spans="1:33">
      <c r="A30" t="s">
        <v>21</v>
      </c>
      <c r="B30" s="16">
        <f>'BIFUbC-electricity'!B21</f>
        <v>54677648064913.984</v>
      </c>
      <c r="C30" s="16">
        <f>'BIFUbC-electricity'!C21</f>
        <v>57164323236869.289</v>
      </c>
      <c r="D30" s="16">
        <f>'BIFUbC-electricity'!D21</f>
        <v>59650998408824.609</v>
      </c>
      <c r="E30" s="16">
        <f>'BIFUbC-electricity'!E21</f>
        <v>62137673580779.922</v>
      </c>
      <c r="F30" s="16">
        <f>'BIFUbC-electricity'!F21</f>
        <v>64624348752735.234</v>
      </c>
      <c r="G30" s="16">
        <f>'BIFUbC-electricity'!G21</f>
        <v>67111023924690.547</v>
      </c>
      <c r="H30" s="16">
        <f>'BIFUbC-electricity'!H21</f>
        <v>68328726508231.188</v>
      </c>
      <c r="I30" s="16">
        <f>'BIFUbC-electricity'!I21</f>
        <v>69546429091772.148</v>
      </c>
      <c r="J30" s="16">
        <f>'BIFUbC-electricity'!J21</f>
        <v>70764131675313.109</v>
      </c>
      <c r="K30" s="16">
        <f>'BIFUbC-electricity'!K21</f>
        <v>71981834258854.063</v>
      </c>
      <c r="L30" s="16">
        <f>'BIFUbC-electricity'!L21</f>
        <v>73199536842395.328</v>
      </c>
      <c r="M30" s="16">
        <f>'BIFUbC-electricity'!M21</f>
        <v>74216162383936.188</v>
      </c>
      <c r="N30" s="16">
        <f>'BIFUbC-electricity'!N21</f>
        <v>75232787925477.047</v>
      </c>
      <c r="O30" s="16">
        <f>'BIFUbC-electricity'!O21</f>
        <v>76249413467017.906</v>
      </c>
      <c r="P30" s="16">
        <f>'BIFUbC-electricity'!P21</f>
        <v>77266039008558.766</v>
      </c>
      <c r="Q30" s="16">
        <f>'BIFUbC-electricity'!Q21</f>
        <v>78282664550099.625</v>
      </c>
      <c r="R30" s="16">
        <f>'BIFUbC-electricity'!R21</f>
        <v>79329264309081.5</v>
      </c>
      <c r="S30" s="16">
        <f>'BIFUbC-electricity'!S21</f>
        <v>80375864068063.359</v>
      </c>
      <c r="T30" s="16">
        <f>'BIFUbC-electricity'!T21</f>
        <v>81422463827045.234</v>
      </c>
      <c r="U30" s="16">
        <f>'BIFUbC-electricity'!U21</f>
        <v>82469063586027.109</v>
      </c>
      <c r="V30" s="16">
        <f>'BIFUbC-electricity'!V21</f>
        <v>83515663345008.969</v>
      </c>
      <c r="W30" s="16">
        <f>'BIFUbC-electricity'!W21</f>
        <v>84522297480736.156</v>
      </c>
      <c r="X30" s="16">
        <f>'BIFUbC-electricity'!X21</f>
        <v>85556180905046.063</v>
      </c>
      <c r="Y30" s="16">
        <f>'BIFUbC-electricity'!Y21</f>
        <v>86590064329356.266</v>
      </c>
      <c r="Z30" s="16">
        <f>'BIFUbC-electricity'!Z21</f>
        <v>87623947753666.172</v>
      </c>
      <c r="AA30" s="16">
        <f>'BIFUbC-electricity'!AA21</f>
        <v>88657831177976.063</v>
      </c>
      <c r="AB30" s="16">
        <f>'BIFUbC-electricity'!AB21</f>
        <v>89691714602285.953</v>
      </c>
      <c r="AC30" s="16">
        <f>'BIFUbC-electricity'!AC21</f>
        <v>90725598026595.859</v>
      </c>
      <c r="AD30" s="16">
        <f>'BIFUbC-electricity'!AD21</f>
        <v>91759481450905.75</v>
      </c>
      <c r="AE30" s="16">
        <f>'BIFUbC-electricity'!AE21</f>
        <v>92793364875215.641</v>
      </c>
      <c r="AF30" s="16">
        <f>'BIFUbC-electricity'!AF21</f>
        <v>93827248299525.547</v>
      </c>
      <c r="AG30" s="16"/>
    </row>
    <row r="31" spans="1:33">
      <c r="A31" t="s">
        <v>22</v>
      </c>
      <c r="B31" s="16">
        <f>'BIFUbC-electricity'!B22</f>
        <v>14001890190217.949</v>
      </c>
      <c r="C31" s="16">
        <f>'BIFUbC-electricity'!C22</f>
        <v>14638679699801.885</v>
      </c>
      <c r="D31" s="16">
        <f>'BIFUbC-electricity'!D22</f>
        <v>15275469209385.82</v>
      </c>
      <c r="E31" s="16">
        <f>'BIFUbC-electricity'!E22</f>
        <v>15912258718969.758</v>
      </c>
      <c r="F31" s="16">
        <f>'BIFUbC-electricity'!F22</f>
        <v>16549048228553.693</v>
      </c>
      <c r="G31" s="16">
        <f>'BIFUbC-electricity'!G22</f>
        <v>17185837738137.629</v>
      </c>
      <c r="H31" s="16">
        <f>'BIFUbC-electricity'!H22</f>
        <v>17497667863655.074</v>
      </c>
      <c r="I31" s="16">
        <f>'BIFUbC-electricity'!I22</f>
        <v>17809497989172.598</v>
      </c>
      <c r="J31" s="16">
        <f>'BIFUbC-electricity'!J22</f>
        <v>18121328114690.121</v>
      </c>
      <c r="K31" s="16">
        <f>'BIFUbC-electricity'!K22</f>
        <v>18433158240207.648</v>
      </c>
      <c r="L31" s="16">
        <f>'BIFUbC-electricity'!L22</f>
        <v>18744988365725.254</v>
      </c>
      <c r="M31" s="16">
        <f>'BIFUbC-electricity'!M22</f>
        <v>19005326542311.164</v>
      </c>
      <c r="N31" s="16">
        <f>'BIFUbC-electricity'!N22</f>
        <v>19265664718897.078</v>
      </c>
      <c r="O31" s="16">
        <f>'BIFUbC-electricity'!O22</f>
        <v>19526002895482.992</v>
      </c>
      <c r="P31" s="16">
        <f>'BIFUbC-electricity'!P22</f>
        <v>19786341072068.906</v>
      </c>
      <c r="Q31" s="16">
        <f>'BIFUbC-electricity'!Q22</f>
        <v>20046679248654.816</v>
      </c>
      <c r="R31" s="16">
        <f>'BIFUbC-electricity'!R22</f>
        <v>20314693243715.008</v>
      </c>
      <c r="S31" s="16">
        <f>'BIFUbC-electricity'!S22</f>
        <v>20582707238775.199</v>
      </c>
      <c r="T31" s="16">
        <f>'BIFUbC-electricity'!T22</f>
        <v>20850721233835.391</v>
      </c>
      <c r="U31" s="16">
        <f>'BIFUbC-electricity'!U22</f>
        <v>21118735228895.578</v>
      </c>
      <c r="V31" s="16">
        <f>'BIFUbC-electricity'!V22</f>
        <v>21386749223955.77</v>
      </c>
      <c r="W31" s="16">
        <f>'BIFUbC-electricity'!W22</f>
        <v>21644528794383.59</v>
      </c>
      <c r="X31" s="16">
        <f>'BIFUbC-electricity'!X22</f>
        <v>21909286381606.199</v>
      </c>
      <c r="Y31" s="16">
        <f>'BIFUbC-electricity'!Y22</f>
        <v>22174043968828.891</v>
      </c>
      <c r="Z31" s="16">
        <f>'BIFUbC-electricity'!Z22</f>
        <v>22438801556051.504</v>
      </c>
      <c r="AA31" s="16">
        <f>'BIFUbC-electricity'!AA22</f>
        <v>22703559143274.113</v>
      </c>
      <c r="AB31" s="16">
        <f>'BIFUbC-electricity'!AB22</f>
        <v>22968316730496.727</v>
      </c>
      <c r="AC31" s="16">
        <f>'BIFUbC-electricity'!AC22</f>
        <v>23233074317719.336</v>
      </c>
      <c r="AD31" s="16">
        <f>'BIFUbC-electricity'!AD22</f>
        <v>23497831904941.945</v>
      </c>
      <c r="AE31" s="16">
        <f>'BIFUbC-electricity'!AE22</f>
        <v>23762589492164.559</v>
      </c>
      <c r="AF31" s="16">
        <f>'BIFUbC-electricity'!AF22</f>
        <v>24027347079387.168</v>
      </c>
      <c r="AG31" s="16"/>
    </row>
    <row r="32" spans="1:33">
      <c r="A32" t="s">
        <v>23</v>
      </c>
      <c r="B32" s="16">
        <f>'BIFUbC-electricity'!B23</f>
        <v>13649136967668.264</v>
      </c>
      <c r="C32" s="16">
        <f>'BIFUbC-electricity'!C23</f>
        <v>14150719212309.693</v>
      </c>
      <c r="D32" s="16">
        <f>'BIFUbC-electricity'!D23</f>
        <v>14652301456951.119</v>
      </c>
      <c r="E32" s="16">
        <f>'BIFUbC-electricity'!E23</f>
        <v>15153883701592.547</v>
      </c>
      <c r="F32" s="16">
        <f>'BIFUbC-electricity'!F23</f>
        <v>15655465946233.975</v>
      </c>
      <c r="G32" s="16">
        <f>'BIFUbC-electricity'!G23</f>
        <v>16157048190875.402</v>
      </c>
      <c r="H32" s="16">
        <f>'BIFUbC-electricity'!H23</f>
        <v>16287168773479.324</v>
      </c>
      <c r="I32" s="16">
        <f>'BIFUbC-electricity'!I23</f>
        <v>16417289356083.244</v>
      </c>
      <c r="J32" s="16">
        <f>'BIFUbC-electricity'!J23</f>
        <v>16547409938687.164</v>
      </c>
      <c r="K32" s="16">
        <f>'BIFUbC-electricity'!K23</f>
        <v>16677530521291.084</v>
      </c>
      <c r="L32" s="16">
        <f>'BIFUbC-electricity'!L23</f>
        <v>16807651103895.004</v>
      </c>
      <c r="M32" s="16">
        <f>'BIFUbC-electricity'!M23</f>
        <v>16876394053195.188</v>
      </c>
      <c r="N32" s="16">
        <f>'BIFUbC-electricity'!N23</f>
        <v>16945137002495.371</v>
      </c>
      <c r="O32" s="16">
        <f>'BIFUbC-electricity'!O23</f>
        <v>17013879951795.555</v>
      </c>
      <c r="P32" s="16">
        <f>'BIFUbC-electricity'!P23</f>
        <v>17082622901095.74</v>
      </c>
      <c r="Q32" s="16">
        <f>'BIFUbC-electricity'!Q23</f>
        <v>17151365850395.926</v>
      </c>
      <c r="R32" s="16">
        <f>'BIFUbC-electricity'!R23</f>
        <v>17200467957038.912</v>
      </c>
      <c r="S32" s="16">
        <f>'BIFUbC-electricity'!S23</f>
        <v>17249570063681.9</v>
      </c>
      <c r="T32" s="16">
        <f>'BIFUbC-electricity'!T23</f>
        <v>17298672170324.889</v>
      </c>
      <c r="U32" s="16">
        <f>'BIFUbC-electricity'!U23</f>
        <v>17347774276967.877</v>
      </c>
      <c r="V32" s="16">
        <f>'BIFUbC-electricity'!V23</f>
        <v>17396876383610.863</v>
      </c>
      <c r="W32" s="16">
        <f>'BIFUbC-electricity'!W23</f>
        <v>17472166280463.459</v>
      </c>
      <c r="X32" s="16">
        <f>'BIFUbC-electricity'!X23</f>
        <v>17529600865809.488</v>
      </c>
      <c r="Y32" s="16">
        <f>'BIFUbC-electricity'!Y23</f>
        <v>17587035451155.533</v>
      </c>
      <c r="Z32" s="16">
        <f>'BIFUbC-electricity'!Z23</f>
        <v>17644470036501.578</v>
      </c>
      <c r="AA32" s="16">
        <f>'BIFUbC-electricity'!AA23</f>
        <v>17701904621847.621</v>
      </c>
      <c r="AB32" s="16">
        <f>'BIFUbC-electricity'!AB23</f>
        <v>17759339207193.652</v>
      </c>
      <c r="AC32" s="16">
        <f>'BIFUbC-electricity'!AC23</f>
        <v>17816773792539.695</v>
      </c>
      <c r="AD32" s="16">
        <f>'BIFUbC-electricity'!AD23</f>
        <v>17874208377885.738</v>
      </c>
      <c r="AE32" s="16">
        <f>'BIFUbC-electricity'!AE23</f>
        <v>17931642963231.785</v>
      </c>
      <c r="AF32" s="16">
        <f>'BIFUbC-electricity'!AF23</f>
        <v>17989077548577.828</v>
      </c>
      <c r="AG32" s="16"/>
    </row>
    <row r="33" spans="1:33">
      <c r="A33" t="s">
        <v>24</v>
      </c>
      <c r="B33" s="16">
        <f>'BIFUbC-electricity'!B24</f>
        <v>0</v>
      </c>
      <c r="C33" s="16">
        <f>'BIFUbC-electricity'!C24</f>
        <v>0</v>
      </c>
      <c r="D33" s="16">
        <f>'BIFUbC-electricity'!D24</f>
        <v>0</v>
      </c>
      <c r="E33" s="16">
        <f>'BIFUbC-electricity'!E24</f>
        <v>0</v>
      </c>
      <c r="F33" s="16">
        <f>'BIFUbC-electricity'!F24</f>
        <v>0</v>
      </c>
      <c r="G33" s="16">
        <f>'BIFUbC-electricity'!G24</f>
        <v>0</v>
      </c>
      <c r="H33" s="16">
        <f>'BIFUbC-electricity'!H24</f>
        <v>0</v>
      </c>
      <c r="I33" s="16">
        <f>'BIFUbC-electricity'!I24</f>
        <v>0</v>
      </c>
      <c r="J33" s="16">
        <f>'BIFUbC-electricity'!J24</f>
        <v>0</v>
      </c>
      <c r="K33" s="16">
        <f>'BIFUbC-electricity'!K24</f>
        <v>0</v>
      </c>
      <c r="L33" s="16">
        <f>'BIFUbC-electricity'!L24</f>
        <v>0</v>
      </c>
      <c r="M33" s="16">
        <f>'BIFUbC-electricity'!M24</f>
        <v>0</v>
      </c>
      <c r="N33" s="16">
        <f>'BIFUbC-electricity'!N24</f>
        <v>0</v>
      </c>
      <c r="O33" s="16">
        <f>'BIFUbC-electricity'!O24</f>
        <v>0</v>
      </c>
      <c r="P33" s="16">
        <f>'BIFUbC-electricity'!P24</f>
        <v>0</v>
      </c>
      <c r="Q33" s="16">
        <f>'BIFUbC-electricity'!Q24</f>
        <v>0</v>
      </c>
      <c r="R33" s="16">
        <f>'BIFUbC-electricity'!R24</f>
        <v>0</v>
      </c>
      <c r="S33" s="16">
        <f>'BIFUbC-electricity'!S24</f>
        <v>0</v>
      </c>
      <c r="T33" s="16">
        <f>'BIFUbC-electricity'!T24</f>
        <v>0</v>
      </c>
      <c r="U33" s="16">
        <f>'BIFUbC-electricity'!U24</f>
        <v>0</v>
      </c>
      <c r="V33" s="16">
        <f>'BIFUbC-electricity'!V24</f>
        <v>0</v>
      </c>
      <c r="W33" s="16">
        <f>'BIFUbC-electricity'!W24</f>
        <v>0</v>
      </c>
      <c r="X33" s="16">
        <f>'BIFUbC-electricity'!X24</f>
        <v>0</v>
      </c>
      <c r="Y33" s="16">
        <f>'BIFUbC-electricity'!Y24</f>
        <v>0</v>
      </c>
      <c r="Z33" s="16">
        <f>'BIFUbC-electricity'!Z24</f>
        <v>0</v>
      </c>
      <c r="AA33" s="16">
        <f>'BIFUbC-electricity'!AA24</f>
        <v>0</v>
      </c>
      <c r="AB33" s="16">
        <f>'BIFUbC-electricity'!AB24</f>
        <v>0</v>
      </c>
      <c r="AC33" s="16">
        <f>'BIFUbC-electricity'!AC24</f>
        <v>0</v>
      </c>
      <c r="AD33" s="16">
        <f>'BIFUbC-electricity'!AD24</f>
        <v>0</v>
      </c>
      <c r="AE33" s="16">
        <f>'BIFUbC-electricity'!AE24</f>
        <v>0</v>
      </c>
      <c r="AF33" s="16">
        <f>'BIFUbC-electricity'!AF24</f>
        <v>0</v>
      </c>
      <c r="AG33" s="16"/>
    </row>
    <row r="34" spans="1:33">
      <c r="A34" t="s">
        <v>25</v>
      </c>
      <c r="B34" s="16">
        <f>'BIFUbC-electricity'!B25</f>
        <v>4053972007121.0981</v>
      </c>
      <c r="C34" s="16">
        <f>'BIFUbC-electricity'!C25</f>
        <v>4058025979128.2188</v>
      </c>
      <c r="D34" s="16">
        <f>'BIFUbC-electricity'!D25</f>
        <v>4062084005107.3467</v>
      </c>
      <c r="E34" s="16">
        <f>'BIFUbC-electricity'!E25</f>
        <v>4066146089112.4536</v>
      </c>
      <c r="F34" s="16">
        <f>'BIFUbC-electricity'!F25</f>
        <v>4070212235201.5654</v>
      </c>
      <c r="G34" s="16">
        <f>'BIFUbC-electricity'!G25</f>
        <v>4074282447436.7666</v>
      </c>
      <c r="H34" s="16">
        <f>'BIFUbC-electricity'!H25</f>
        <v>4078356729884.2031</v>
      </c>
      <c r="I34" s="16">
        <f>'BIFUbC-electricity'!I25</f>
        <v>4082435086614.0869</v>
      </c>
      <c r="J34" s="16">
        <f>'BIFUbC-electricity'!J25</f>
        <v>4086517521700.7007</v>
      </c>
      <c r="K34" s="16">
        <f>'BIFUbC-electricity'!K25</f>
        <v>4090604039222.4009</v>
      </c>
      <c r="L34" s="16">
        <f>'BIFUbC-electricity'!L25</f>
        <v>4094694643261.623</v>
      </c>
      <c r="M34" s="16">
        <f>'BIFUbC-electricity'!M25</f>
        <v>4098789337904.8843</v>
      </c>
      <c r="N34" s="16">
        <f>'BIFUbC-electricity'!N25</f>
        <v>4102888127242.7886</v>
      </c>
      <c r="O34" s="16">
        <f>'BIFUbC-electricity'!O25</f>
        <v>4106991015370.0308</v>
      </c>
      <c r="P34" s="16">
        <f>'BIFUbC-electricity'!P25</f>
        <v>4111098006385.4004</v>
      </c>
      <c r="Q34" s="16">
        <f>'BIFUbC-electricity'!Q25</f>
        <v>4115209104391.7852</v>
      </c>
      <c r="R34" s="16">
        <f>'BIFUbC-electricity'!R25</f>
        <v>4119324313496.1763</v>
      </c>
      <c r="S34" s="16">
        <f>'BIFUbC-electricity'!S25</f>
        <v>4123443637809.6719</v>
      </c>
      <c r="T34" s="16">
        <f>'BIFUbC-electricity'!T25</f>
        <v>4127567081447.481</v>
      </c>
      <c r="U34" s="16">
        <f>'BIFUbC-electricity'!U25</f>
        <v>4131694648528.9282</v>
      </c>
      <c r="V34" s="16">
        <f>'BIFUbC-electricity'!V25</f>
        <v>4135826343177.4565</v>
      </c>
      <c r="W34" s="16">
        <f>'BIFUbC-electricity'!W25</f>
        <v>4115147211461.5693</v>
      </c>
      <c r="X34" s="16">
        <f>'BIFUbC-electricity'!X25</f>
        <v>4094571475404.2612</v>
      </c>
      <c r="Y34" s="16">
        <f>'BIFUbC-electricity'!Y25</f>
        <v>4074098618027.2397</v>
      </c>
      <c r="Z34" s="16">
        <f>'BIFUbC-electricity'!Z25</f>
        <v>4053728124937.1035</v>
      </c>
      <c r="AA34" s="16">
        <f>'BIFUbC-electricity'!AA25</f>
        <v>4033459484312.418</v>
      </c>
      <c r="AB34" s="16">
        <f>'BIFUbC-electricity'!AB25</f>
        <v>4013292186890.856</v>
      </c>
      <c r="AC34" s="16">
        <f>'BIFUbC-electricity'!AC25</f>
        <v>3993225725956.4019</v>
      </c>
      <c r="AD34" s="16">
        <f>'BIFUbC-electricity'!AD25</f>
        <v>3973259597326.6196</v>
      </c>
      <c r="AE34" s="16">
        <f>'BIFUbC-electricity'!AE25</f>
        <v>3953393299339.9863</v>
      </c>
      <c r="AF34" s="16">
        <f>'BIFUbC-electricity'!AF25</f>
        <v>3933626332843.2861</v>
      </c>
      <c r="AG34" s="16"/>
    </row>
    <row r="35" spans="1:33">
      <c r="A35" t="s">
        <v>26</v>
      </c>
      <c r="B35" s="16">
        <f>'BIFUbC-electricity'!B26</f>
        <v>30366447483.196106</v>
      </c>
      <c r="C35" s="16">
        <f>'BIFUbC-electricity'!C26</f>
        <v>31482362059.076401</v>
      </c>
      <c r="D35" s="16">
        <f>'BIFUbC-electricity'!D26</f>
        <v>32598276634.956688</v>
      </c>
      <c r="E35" s="16">
        <f>'BIFUbC-electricity'!E26</f>
        <v>33714191210.836979</v>
      </c>
      <c r="F35" s="16">
        <f>'BIFUbC-electricity'!F26</f>
        <v>34830105786.71727</v>
      </c>
      <c r="G35" s="16">
        <f>'BIFUbC-electricity'!G26</f>
        <v>35946020362.597565</v>
      </c>
      <c r="H35" s="16">
        <f>'BIFUbC-electricity'!H26</f>
        <v>36235511181.503151</v>
      </c>
      <c r="I35" s="16">
        <f>'BIFUbC-electricity'!I26</f>
        <v>36525002000.408737</v>
      </c>
      <c r="J35" s="16">
        <f>'BIFUbC-electricity'!J26</f>
        <v>36814492819.314331</v>
      </c>
      <c r="K35" s="16">
        <f>'BIFUbC-electricity'!K26</f>
        <v>37103983638.219917</v>
      </c>
      <c r="L35" s="16">
        <f>'BIFUbC-electricity'!L26</f>
        <v>37393474457.125504</v>
      </c>
      <c r="M35" s="16">
        <f>'BIFUbC-electricity'!M26</f>
        <v>37546413002.962418</v>
      </c>
      <c r="N35" s="16">
        <f>'BIFUbC-electricity'!N26</f>
        <v>37699351548.799332</v>
      </c>
      <c r="O35" s="16">
        <f>'BIFUbC-electricity'!O26</f>
        <v>37852290094.636246</v>
      </c>
      <c r="P35" s="16">
        <f>'BIFUbC-electricity'!P26</f>
        <v>38005228640.47316</v>
      </c>
      <c r="Q35" s="16">
        <f>'BIFUbC-electricity'!Q26</f>
        <v>38158167186.310074</v>
      </c>
      <c r="R35" s="16">
        <f>'BIFUbC-electricity'!R26</f>
        <v>38267409004.765015</v>
      </c>
      <c r="S35" s="16">
        <f>'BIFUbC-electricity'!S26</f>
        <v>38376650823.219948</v>
      </c>
      <c r="T35" s="16">
        <f>'BIFUbC-electricity'!T26</f>
        <v>38485892641.674889</v>
      </c>
      <c r="U35" s="16">
        <f>'BIFUbC-electricity'!U26</f>
        <v>38595134460.129829</v>
      </c>
      <c r="V35" s="16">
        <f>'BIFUbC-electricity'!V26</f>
        <v>38704376278.584755</v>
      </c>
      <c r="W35" s="16">
        <f>'BIFUbC-electricity'!W26</f>
        <v>38871880400.215698</v>
      </c>
      <c r="X35" s="16">
        <f>'BIFUbC-electricity'!X26</f>
        <v>38999660224.226593</v>
      </c>
      <c r="Y35" s="16">
        <f>'BIFUbC-electricity'!Y26</f>
        <v>39127440048.237534</v>
      </c>
      <c r="Z35" s="16">
        <f>'BIFUbC-electricity'!Z26</f>
        <v>39255219872.248466</v>
      </c>
      <c r="AA35" s="16">
        <f>'BIFUbC-electricity'!AA26</f>
        <v>39382999696.259407</v>
      </c>
      <c r="AB35" s="16">
        <f>'BIFUbC-electricity'!AB26</f>
        <v>39510779520.270302</v>
      </c>
      <c r="AC35" s="16">
        <f>'BIFUbC-electricity'!AC26</f>
        <v>39638559344.281242</v>
      </c>
      <c r="AD35" s="16">
        <f>'BIFUbC-electricity'!AD26</f>
        <v>39766339168.292175</v>
      </c>
      <c r="AE35" s="16">
        <f>'BIFUbC-electricity'!AE26</f>
        <v>39894118992.303108</v>
      </c>
      <c r="AF35" s="16">
        <f>'BIFUbC-electricity'!AF26</f>
        <v>40021898816.314049</v>
      </c>
      <c r="AG35" s="16"/>
    </row>
    <row r="37" spans="1:33">
      <c r="A37" s="1" t="s">
        <v>805</v>
      </c>
    </row>
    <row r="38" spans="1:33">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3">
      <c r="A39" t="s">
        <v>2</v>
      </c>
      <c r="B39" s="16">
        <f>B$5*$B11/SUM($B$11:$B$35)</f>
        <v>12665376283551.715</v>
      </c>
      <c r="C39" s="16">
        <f>IFERROR($B39*C11/$B11,0)</f>
        <v>13130807019618.059</v>
      </c>
      <c r="D39" s="16">
        <f t="shared" ref="D39:AF48" si="1">IFERROR($B39*D11/$B11,0)</f>
        <v>13596237755684.402</v>
      </c>
      <c r="E39" s="16">
        <f t="shared" si="1"/>
        <v>14061668491750.742</v>
      </c>
      <c r="F39" s="16">
        <f t="shared" si="1"/>
        <v>14527099227817.088</v>
      </c>
      <c r="G39" s="16">
        <f t="shared" si="1"/>
        <v>14992529963883.43</v>
      </c>
      <c r="H39" s="16">
        <f t="shared" si="1"/>
        <v>15113272113721.727</v>
      </c>
      <c r="I39" s="16">
        <f t="shared" si="1"/>
        <v>15234014263560.021</v>
      </c>
      <c r="J39" s="16">
        <f t="shared" si="1"/>
        <v>15354756413398.316</v>
      </c>
      <c r="K39" s="16">
        <f t="shared" si="1"/>
        <v>15475498563236.611</v>
      </c>
      <c r="L39" s="16">
        <f t="shared" si="1"/>
        <v>15596240713074.908</v>
      </c>
      <c r="M39" s="16">
        <f t="shared" si="1"/>
        <v>15660029018649.855</v>
      </c>
      <c r="N39" s="16">
        <f t="shared" si="1"/>
        <v>15723817324224.805</v>
      </c>
      <c r="O39" s="16">
        <f t="shared" si="1"/>
        <v>15787605629799.754</v>
      </c>
      <c r="P39" s="16">
        <f t="shared" si="1"/>
        <v>15851393935374.701</v>
      </c>
      <c r="Q39" s="16">
        <f t="shared" si="1"/>
        <v>15915182240949.65</v>
      </c>
      <c r="R39" s="16">
        <f t="shared" si="1"/>
        <v>15960745316360.33</v>
      </c>
      <c r="S39" s="16">
        <f t="shared" si="1"/>
        <v>16006308391771.006</v>
      </c>
      <c r="T39" s="16">
        <f t="shared" si="1"/>
        <v>16051871467181.684</v>
      </c>
      <c r="U39" s="16">
        <f t="shared" si="1"/>
        <v>16097434542592.361</v>
      </c>
      <c r="V39" s="16">
        <f t="shared" si="1"/>
        <v>16142997618003.035</v>
      </c>
      <c r="W39" s="16">
        <f t="shared" si="1"/>
        <v>16212861000299.418</v>
      </c>
      <c r="X39" s="16">
        <f t="shared" si="1"/>
        <v>16266155991537.354</v>
      </c>
      <c r="Y39" s="16">
        <f t="shared" si="1"/>
        <v>16319450982775.301</v>
      </c>
      <c r="Z39" s="16">
        <f t="shared" si="1"/>
        <v>16372745974013.246</v>
      </c>
      <c r="AA39" s="16">
        <f t="shared" si="1"/>
        <v>16426040965251.193</v>
      </c>
      <c r="AB39" s="16">
        <f t="shared" si="1"/>
        <v>16479335956489.127</v>
      </c>
      <c r="AC39" s="16">
        <f t="shared" si="1"/>
        <v>16532630947727.074</v>
      </c>
      <c r="AD39" s="16">
        <f t="shared" si="1"/>
        <v>16585925938965.02</v>
      </c>
      <c r="AE39" s="16">
        <f t="shared" si="1"/>
        <v>16639220930202.971</v>
      </c>
      <c r="AF39" s="16">
        <f t="shared" si="1"/>
        <v>16692515921440.914</v>
      </c>
      <c r="AG39" s="16"/>
    </row>
    <row r="40" spans="1:33">
      <c r="A40" t="s">
        <v>3</v>
      </c>
      <c r="B40" s="16">
        <f t="shared" ref="B40:B63" si="2">B$5*$B12/SUM($B$11:$B$35)</f>
        <v>0</v>
      </c>
      <c r="C40" s="16">
        <f t="shared" ref="C40:R63" si="3">IFERROR($B40*C12/$B12,0)</f>
        <v>0</v>
      </c>
      <c r="D40" s="16">
        <f t="shared" si="3"/>
        <v>0</v>
      </c>
      <c r="E40" s="16">
        <f t="shared" si="3"/>
        <v>0</v>
      </c>
      <c r="F40" s="16">
        <f t="shared" si="3"/>
        <v>0</v>
      </c>
      <c r="G40" s="16">
        <f t="shared" si="3"/>
        <v>0</v>
      </c>
      <c r="H40" s="16">
        <f t="shared" si="3"/>
        <v>0</v>
      </c>
      <c r="I40" s="16">
        <f t="shared" si="3"/>
        <v>0</v>
      </c>
      <c r="J40" s="16">
        <f t="shared" si="3"/>
        <v>0</v>
      </c>
      <c r="K40" s="16">
        <f t="shared" si="3"/>
        <v>0</v>
      </c>
      <c r="L40" s="16">
        <f t="shared" si="3"/>
        <v>0</v>
      </c>
      <c r="M40" s="16">
        <f t="shared" si="3"/>
        <v>0</v>
      </c>
      <c r="N40" s="16">
        <f t="shared" si="3"/>
        <v>0</v>
      </c>
      <c r="O40" s="16">
        <f t="shared" si="3"/>
        <v>0</v>
      </c>
      <c r="P40" s="16">
        <f t="shared" si="3"/>
        <v>0</v>
      </c>
      <c r="Q40" s="16">
        <f t="shared" si="3"/>
        <v>0</v>
      </c>
      <c r="R40" s="16">
        <f t="shared" si="3"/>
        <v>0</v>
      </c>
      <c r="S40" s="16">
        <f t="shared" si="1"/>
        <v>0</v>
      </c>
      <c r="T40" s="16">
        <f t="shared" si="1"/>
        <v>0</v>
      </c>
      <c r="U40" s="16">
        <f t="shared" si="1"/>
        <v>0</v>
      </c>
      <c r="V40" s="16">
        <f t="shared" si="1"/>
        <v>0</v>
      </c>
      <c r="W40" s="16">
        <f t="shared" si="1"/>
        <v>0</v>
      </c>
      <c r="X40" s="16">
        <f t="shared" si="1"/>
        <v>0</v>
      </c>
      <c r="Y40" s="16">
        <f t="shared" si="1"/>
        <v>0</v>
      </c>
      <c r="Z40" s="16">
        <f t="shared" si="1"/>
        <v>0</v>
      </c>
      <c r="AA40" s="16">
        <f t="shared" si="1"/>
        <v>0</v>
      </c>
      <c r="AB40" s="16">
        <f t="shared" si="1"/>
        <v>0</v>
      </c>
      <c r="AC40" s="16">
        <f t="shared" si="1"/>
        <v>0</v>
      </c>
      <c r="AD40" s="16">
        <f t="shared" si="1"/>
        <v>0</v>
      </c>
      <c r="AE40" s="16">
        <f t="shared" si="1"/>
        <v>0</v>
      </c>
      <c r="AF40" s="16">
        <f t="shared" si="1"/>
        <v>0</v>
      </c>
      <c r="AG40" s="16"/>
    </row>
    <row r="41" spans="1:33">
      <c r="A41" t="s">
        <v>4</v>
      </c>
      <c r="B41" s="16">
        <f t="shared" si="2"/>
        <v>0</v>
      </c>
      <c r="C41" s="16">
        <f t="shared" si="3"/>
        <v>0</v>
      </c>
      <c r="D41" s="16">
        <f t="shared" si="1"/>
        <v>0</v>
      </c>
      <c r="E41" s="16">
        <f t="shared" si="1"/>
        <v>0</v>
      </c>
      <c r="F41" s="16">
        <f t="shared" si="1"/>
        <v>0</v>
      </c>
      <c r="G41" s="16">
        <f t="shared" si="1"/>
        <v>0</v>
      </c>
      <c r="H41" s="16">
        <f t="shared" si="1"/>
        <v>0</v>
      </c>
      <c r="I41" s="16">
        <f t="shared" si="1"/>
        <v>0</v>
      </c>
      <c r="J41" s="16">
        <f t="shared" si="1"/>
        <v>0</v>
      </c>
      <c r="K41" s="16">
        <f t="shared" si="1"/>
        <v>0</v>
      </c>
      <c r="L41" s="16">
        <f t="shared" si="1"/>
        <v>0</v>
      </c>
      <c r="M41" s="16">
        <f t="shared" si="1"/>
        <v>0</v>
      </c>
      <c r="N41" s="16">
        <f t="shared" si="1"/>
        <v>0</v>
      </c>
      <c r="O41" s="16">
        <f t="shared" si="1"/>
        <v>0</v>
      </c>
      <c r="P41" s="16">
        <f t="shared" si="1"/>
        <v>0</v>
      </c>
      <c r="Q41" s="16">
        <f t="shared" si="1"/>
        <v>0</v>
      </c>
      <c r="R41" s="16">
        <f t="shared" si="1"/>
        <v>0</v>
      </c>
      <c r="S41" s="16">
        <f t="shared" si="1"/>
        <v>0</v>
      </c>
      <c r="T41" s="16">
        <f t="shared" si="1"/>
        <v>0</v>
      </c>
      <c r="U41" s="16">
        <f t="shared" si="1"/>
        <v>0</v>
      </c>
      <c r="V41" s="16">
        <f t="shared" si="1"/>
        <v>0</v>
      </c>
      <c r="W41" s="16">
        <f t="shared" si="1"/>
        <v>0</v>
      </c>
      <c r="X41" s="16">
        <f t="shared" si="1"/>
        <v>0</v>
      </c>
      <c r="Y41" s="16">
        <f t="shared" si="1"/>
        <v>0</v>
      </c>
      <c r="Z41" s="16">
        <f t="shared" si="1"/>
        <v>0</v>
      </c>
      <c r="AA41" s="16">
        <f t="shared" si="1"/>
        <v>0</v>
      </c>
      <c r="AB41" s="16">
        <f t="shared" si="1"/>
        <v>0</v>
      </c>
      <c r="AC41" s="16">
        <f t="shared" si="1"/>
        <v>0</v>
      </c>
      <c r="AD41" s="16">
        <f t="shared" si="1"/>
        <v>0</v>
      </c>
      <c r="AE41" s="16">
        <f t="shared" si="1"/>
        <v>0</v>
      </c>
      <c r="AF41" s="16">
        <f t="shared" si="1"/>
        <v>0</v>
      </c>
      <c r="AG41" s="16"/>
    </row>
    <row r="42" spans="1:33">
      <c r="A42" t="s">
        <v>5</v>
      </c>
      <c r="B42" s="16">
        <f t="shared" si="2"/>
        <v>1092377332263.2924</v>
      </c>
      <c r="C42" s="16">
        <f t="shared" si="3"/>
        <v>1132520315340.5322</v>
      </c>
      <c r="D42" s="16">
        <f t="shared" si="1"/>
        <v>1172663298417.772</v>
      </c>
      <c r="E42" s="16">
        <f t="shared" si="1"/>
        <v>1212806281495.012</v>
      </c>
      <c r="F42" s="16">
        <f t="shared" si="1"/>
        <v>1252949264572.252</v>
      </c>
      <c r="G42" s="16">
        <f t="shared" si="1"/>
        <v>1293092247649.4919</v>
      </c>
      <c r="H42" s="16">
        <f t="shared" si="1"/>
        <v>1303506149659.1294</v>
      </c>
      <c r="I42" s="16">
        <f t="shared" si="1"/>
        <v>1313920051668.7666</v>
      </c>
      <c r="J42" s="16">
        <f t="shared" si="1"/>
        <v>1324333953678.4038</v>
      </c>
      <c r="K42" s="16">
        <f t="shared" si="1"/>
        <v>1334747855688.041</v>
      </c>
      <c r="L42" s="16">
        <f t="shared" si="1"/>
        <v>1345161757697.6785</v>
      </c>
      <c r="M42" s="16">
        <f t="shared" si="1"/>
        <v>1350663441778.2417</v>
      </c>
      <c r="N42" s="16">
        <f t="shared" si="1"/>
        <v>1356165125858.8047</v>
      </c>
      <c r="O42" s="16">
        <f t="shared" si="1"/>
        <v>1361666809939.3679</v>
      </c>
      <c r="P42" s="16">
        <f t="shared" si="1"/>
        <v>1367168494019.9309</v>
      </c>
      <c r="Q42" s="16">
        <f t="shared" si="1"/>
        <v>1372670178100.4941</v>
      </c>
      <c r="R42" s="16">
        <f t="shared" si="1"/>
        <v>1376599952443.7534</v>
      </c>
      <c r="S42" s="16">
        <f t="shared" si="1"/>
        <v>1380529726787.0127</v>
      </c>
      <c r="T42" s="16">
        <f t="shared" si="1"/>
        <v>1384459501130.2722</v>
      </c>
      <c r="U42" s="16">
        <f t="shared" si="1"/>
        <v>1388389275473.5313</v>
      </c>
      <c r="V42" s="16">
        <f t="shared" si="1"/>
        <v>1392319049816.7905</v>
      </c>
      <c r="W42" s="16">
        <f t="shared" si="1"/>
        <v>1398344703809.7893</v>
      </c>
      <c r="X42" s="16">
        <f t="shared" si="1"/>
        <v>1402941348950.6917</v>
      </c>
      <c r="Y42" s="16">
        <f t="shared" si="1"/>
        <v>1407537994091.5952</v>
      </c>
      <c r="Z42" s="16">
        <f t="shared" si="1"/>
        <v>1412134639232.499</v>
      </c>
      <c r="AA42" s="16">
        <f t="shared" si="1"/>
        <v>1416731284373.4028</v>
      </c>
      <c r="AB42" s="16">
        <f t="shared" si="1"/>
        <v>1421327929514.3049</v>
      </c>
      <c r="AC42" s="16">
        <f t="shared" si="1"/>
        <v>1425924574655.2085</v>
      </c>
      <c r="AD42" s="16">
        <f t="shared" si="1"/>
        <v>1430521219796.1123</v>
      </c>
      <c r="AE42" s="16">
        <f t="shared" si="1"/>
        <v>1435117864937.0159</v>
      </c>
      <c r="AF42" s="16">
        <f t="shared" si="1"/>
        <v>1439714510077.9194</v>
      </c>
      <c r="AG42" s="16"/>
    </row>
    <row r="43" spans="1:33">
      <c r="A43" t="s">
        <v>6</v>
      </c>
      <c r="B43" s="16">
        <f t="shared" si="2"/>
        <v>10034116767384.43</v>
      </c>
      <c r="C43" s="16">
        <f t="shared" si="3"/>
        <v>10402853254028.293</v>
      </c>
      <c r="D43" s="16">
        <f t="shared" si="1"/>
        <v>10771589740672.156</v>
      </c>
      <c r="E43" s="16">
        <f t="shared" si="1"/>
        <v>11140326227316.02</v>
      </c>
      <c r="F43" s="16">
        <f t="shared" si="1"/>
        <v>11509062713959.883</v>
      </c>
      <c r="G43" s="16">
        <f t="shared" si="1"/>
        <v>11877799200603.746</v>
      </c>
      <c r="H43" s="16">
        <f t="shared" si="1"/>
        <v>11973456905759.803</v>
      </c>
      <c r="I43" s="16">
        <f t="shared" si="1"/>
        <v>12069114610915.857</v>
      </c>
      <c r="J43" s="16">
        <f t="shared" si="1"/>
        <v>12164772316071.914</v>
      </c>
      <c r="K43" s="16">
        <f t="shared" si="1"/>
        <v>12260430021227.967</v>
      </c>
      <c r="L43" s="16">
        <f t="shared" si="1"/>
        <v>12356087726384.021</v>
      </c>
      <c r="M43" s="16">
        <f t="shared" si="1"/>
        <v>12406623872504.201</v>
      </c>
      <c r="N43" s="16">
        <f t="shared" si="1"/>
        <v>12457160018624.383</v>
      </c>
      <c r="O43" s="16">
        <f t="shared" si="1"/>
        <v>12507696164744.563</v>
      </c>
      <c r="P43" s="16">
        <f t="shared" si="1"/>
        <v>12558232310864.744</v>
      </c>
      <c r="Q43" s="16">
        <f t="shared" si="1"/>
        <v>12608768456984.926</v>
      </c>
      <c r="R43" s="16">
        <f t="shared" si="1"/>
        <v>12644865704213.621</v>
      </c>
      <c r="S43" s="16">
        <f t="shared" si="1"/>
        <v>12680962951442.322</v>
      </c>
      <c r="T43" s="16">
        <f t="shared" si="1"/>
        <v>12717060198671.023</v>
      </c>
      <c r="U43" s="16">
        <f t="shared" si="1"/>
        <v>12753157445899.723</v>
      </c>
      <c r="V43" s="16">
        <f t="shared" si="1"/>
        <v>12789254693128.422</v>
      </c>
      <c r="W43" s="16">
        <f t="shared" si="1"/>
        <v>12844603805545.771</v>
      </c>
      <c r="X43" s="16">
        <f t="shared" si="1"/>
        <v>12886826646243.574</v>
      </c>
      <c r="Y43" s="16">
        <f t="shared" si="1"/>
        <v>12929049486941.391</v>
      </c>
      <c r="Z43" s="16">
        <f t="shared" si="1"/>
        <v>12971272327639.203</v>
      </c>
      <c r="AA43" s="16">
        <f t="shared" si="1"/>
        <v>13013495168337.02</v>
      </c>
      <c r="AB43" s="16">
        <f t="shared" si="1"/>
        <v>13055718009034.824</v>
      </c>
      <c r="AC43" s="16">
        <f t="shared" si="1"/>
        <v>13097940849732.639</v>
      </c>
      <c r="AD43" s="16">
        <f t="shared" si="1"/>
        <v>13140163690430.455</v>
      </c>
      <c r="AE43" s="16">
        <f t="shared" si="1"/>
        <v>13182386531128.27</v>
      </c>
      <c r="AF43" s="16">
        <f t="shared" si="1"/>
        <v>13224609371826.084</v>
      </c>
      <c r="AG43" s="16"/>
    </row>
    <row r="44" spans="1:33">
      <c r="A44" t="s">
        <v>7</v>
      </c>
      <c r="B44" s="16">
        <f t="shared" si="2"/>
        <v>7560710524603.8174</v>
      </c>
      <c r="C44" s="16">
        <f t="shared" si="3"/>
        <v>7838553597392.8164</v>
      </c>
      <c r="D44" s="16">
        <f t="shared" si="1"/>
        <v>8116396670181.8125</v>
      </c>
      <c r="E44" s="16">
        <f t="shared" si="1"/>
        <v>8394239742970.8105</v>
      </c>
      <c r="F44" s="16">
        <f t="shared" si="1"/>
        <v>8672082815759.8076</v>
      </c>
      <c r="G44" s="16">
        <f t="shared" si="1"/>
        <v>8949925888548.8047</v>
      </c>
      <c r="H44" s="16">
        <f t="shared" si="1"/>
        <v>9022004003135.2031</v>
      </c>
      <c r="I44" s="16">
        <f t="shared" si="1"/>
        <v>9094082117721.6035</v>
      </c>
      <c r="J44" s="16">
        <f t="shared" si="1"/>
        <v>9166160232308</v>
      </c>
      <c r="K44" s="16">
        <f t="shared" si="1"/>
        <v>9238238346894.3984</v>
      </c>
      <c r="L44" s="16">
        <f t="shared" si="1"/>
        <v>9310316461480.7988</v>
      </c>
      <c r="M44" s="16">
        <f t="shared" si="1"/>
        <v>9348395465413.2324</v>
      </c>
      <c r="N44" s="16">
        <f t="shared" si="1"/>
        <v>9386474469345.6699</v>
      </c>
      <c r="O44" s="16">
        <f t="shared" si="1"/>
        <v>9424553473278.1074</v>
      </c>
      <c r="P44" s="16">
        <f t="shared" si="1"/>
        <v>9462632477210.5449</v>
      </c>
      <c r="Q44" s="16">
        <f t="shared" si="1"/>
        <v>9500711481142.9824</v>
      </c>
      <c r="R44" s="16">
        <f t="shared" si="1"/>
        <v>9527910769666.1504</v>
      </c>
      <c r="S44" s="16">
        <f t="shared" si="1"/>
        <v>9555110058189.3203</v>
      </c>
      <c r="T44" s="16">
        <f t="shared" si="1"/>
        <v>9582309346712.4883</v>
      </c>
      <c r="U44" s="16">
        <f t="shared" si="1"/>
        <v>9609508635235.6582</v>
      </c>
      <c r="V44" s="16">
        <f t="shared" si="1"/>
        <v>9636707923758.8242</v>
      </c>
      <c r="W44" s="16">
        <f t="shared" si="1"/>
        <v>9678413499494.3594</v>
      </c>
      <c r="X44" s="16">
        <f t="shared" si="1"/>
        <v>9710228424857.8164</v>
      </c>
      <c r="Y44" s="16">
        <f t="shared" si="1"/>
        <v>9742043350221.2832</v>
      </c>
      <c r="Z44" s="16">
        <f t="shared" si="1"/>
        <v>9773858275584.75</v>
      </c>
      <c r="AA44" s="16">
        <f t="shared" si="1"/>
        <v>9805673200948.2148</v>
      </c>
      <c r="AB44" s="16">
        <f t="shared" si="1"/>
        <v>9837488126311.6738</v>
      </c>
      <c r="AC44" s="16">
        <f t="shared" si="1"/>
        <v>9869303051675.1387</v>
      </c>
      <c r="AD44" s="16">
        <f t="shared" si="1"/>
        <v>9901117977038.6074</v>
      </c>
      <c r="AE44" s="16">
        <f t="shared" si="1"/>
        <v>9932932902402.0723</v>
      </c>
      <c r="AF44" s="16">
        <f t="shared" si="1"/>
        <v>9964747827765.5371</v>
      </c>
      <c r="AG44" s="16"/>
    </row>
    <row r="45" spans="1:33">
      <c r="A45" t="s">
        <v>8</v>
      </c>
      <c r="B45" s="16">
        <f t="shared" si="2"/>
        <v>1269523972631.1787</v>
      </c>
      <c r="C45" s="16">
        <f t="shared" si="3"/>
        <v>1316176789239.7903</v>
      </c>
      <c r="D45" s="16">
        <f t="shared" si="1"/>
        <v>1362829605848.4021</v>
      </c>
      <c r="E45" s="16">
        <f t="shared" si="1"/>
        <v>1409482422457.0134</v>
      </c>
      <c r="F45" s="16">
        <f t="shared" si="1"/>
        <v>1456135239065.6252</v>
      </c>
      <c r="G45" s="16">
        <f t="shared" si="1"/>
        <v>1502788055674.2368</v>
      </c>
      <c r="H45" s="16">
        <f t="shared" si="1"/>
        <v>1514890740213.1726</v>
      </c>
      <c r="I45" s="16">
        <f t="shared" si="1"/>
        <v>1526993424752.1082</v>
      </c>
      <c r="J45" s="16">
        <f t="shared" si="1"/>
        <v>1539096109291.0435</v>
      </c>
      <c r="K45" s="16">
        <f t="shared" si="1"/>
        <v>1551198793829.979</v>
      </c>
      <c r="L45" s="16">
        <f t="shared" si="1"/>
        <v>1563301478368.9146</v>
      </c>
      <c r="M45" s="16">
        <f t="shared" si="1"/>
        <v>1569695349446.0881</v>
      </c>
      <c r="N45" s="16">
        <f t="shared" si="1"/>
        <v>1576089220523.2617</v>
      </c>
      <c r="O45" s="16">
        <f t="shared" si="1"/>
        <v>1582483091600.4351</v>
      </c>
      <c r="P45" s="16">
        <f t="shared" si="1"/>
        <v>1588876962677.6084</v>
      </c>
      <c r="Q45" s="16">
        <f t="shared" si="1"/>
        <v>1595270833754.7822</v>
      </c>
      <c r="R45" s="16">
        <f t="shared" si="1"/>
        <v>1599837884524.1917</v>
      </c>
      <c r="S45" s="16">
        <f t="shared" si="1"/>
        <v>1604404935293.6011</v>
      </c>
      <c r="T45" s="16">
        <f t="shared" si="1"/>
        <v>1608971986063.011</v>
      </c>
      <c r="U45" s="16">
        <f t="shared" si="1"/>
        <v>1613539036832.4204</v>
      </c>
      <c r="V45" s="16">
        <f t="shared" si="1"/>
        <v>1618106087601.8298</v>
      </c>
      <c r="W45" s="16">
        <f t="shared" si="1"/>
        <v>1625108898781.5925</v>
      </c>
      <c r="X45" s="16">
        <f t="shared" si="1"/>
        <v>1630450964227.022</v>
      </c>
      <c r="Y45" s="16">
        <f t="shared" si="1"/>
        <v>1635793029672.4529</v>
      </c>
      <c r="Z45" s="16">
        <f t="shared" si="1"/>
        <v>1641135095117.8838</v>
      </c>
      <c r="AA45" s="16">
        <f t="shared" si="1"/>
        <v>1646477160563.3149</v>
      </c>
      <c r="AB45" s="16">
        <f t="shared" si="1"/>
        <v>1651819226008.7441</v>
      </c>
      <c r="AC45" s="16">
        <f t="shared" si="1"/>
        <v>1657161291454.175</v>
      </c>
      <c r="AD45" s="16">
        <f t="shared" si="1"/>
        <v>1662503356899.6062</v>
      </c>
      <c r="AE45" s="16">
        <f t="shared" si="1"/>
        <v>1667845422345.0371</v>
      </c>
      <c r="AF45" s="16">
        <f t="shared" si="1"/>
        <v>1673187487790.468</v>
      </c>
      <c r="AG45" s="16"/>
    </row>
    <row r="46" spans="1:33">
      <c r="A46" t="s">
        <v>9</v>
      </c>
      <c r="B46" s="16">
        <f t="shared" si="2"/>
        <v>7247786920487.2275</v>
      </c>
      <c r="C46" s="16">
        <f t="shared" si="3"/>
        <v>7514130590484.249</v>
      </c>
      <c r="D46" s="16">
        <f t="shared" si="1"/>
        <v>7780474260481.2686</v>
      </c>
      <c r="E46" s="16">
        <f t="shared" si="1"/>
        <v>8046817930478.2881</v>
      </c>
      <c r="F46" s="16">
        <f t="shared" si="1"/>
        <v>8313161600475.3096</v>
      </c>
      <c r="G46" s="16">
        <f t="shared" si="1"/>
        <v>8579505270472.3281</v>
      </c>
      <c r="H46" s="16">
        <f t="shared" si="1"/>
        <v>8648600207310.9609</v>
      </c>
      <c r="I46" s="16">
        <f t="shared" si="1"/>
        <v>8717695144149.5918</v>
      </c>
      <c r="J46" s="16">
        <f t="shared" si="1"/>
        <v>8786790080988.2227</v>
      </c>
      <c r="K46" s="16">
        <f t="shared" si="1"/>
        <v>8855885017826.8555</v>
      </c>
      <c r="L46" s="16">
        <f t="shared" si="1"/>
        <v>8924979954665.4863</v>
      </c>
      <c r="M46" s="16">
        <f t="shared" si="1"/>
        <v>8961482940165.1406</v>
      </c>
      <c r="N46" s="16">
        <f t="shared" si="1"/>
        <v>8997985925664.7969</v>
      </c>
      <c r="O46" s="16">
        <f t="shared" si="1"/>
        <v>9034488911164.4492</v>
      </c>
      <c r="P46" s="16">
        <f t="shared" si="1"/>
        <v>9070991896664.1055</v>
      </c>
      <c r="Q46" s="16">
        <f t="shared" si="1"/>
        <v>9107494882163.7598</v>
      </c>
      <c r="R46" s="16">
        <f t="shared" si="1"/>
        <v>9133568443234.9395</v>
      </c>
      <c r="S46" s="16">
        <f t="shared" si="1"/>
        <v>9159642004306.1211</v>
      </c>
      <c r="T46" s="16">
        <f t="shared" si="1"/>
        <v>9185715565377.3047</v>
      </c>
      <c r="U46" s="16">
        <f t="shared" si="1"/>
        <v>9211789126448.4863</v>
      </c>
      <c r="V46" s="16">
        <f t="shared" si="1"/>
        <v>9237862687519.6641</v>
      </c>
      <c r="W46" s="16">
        <f t="shared" si="1"/>
        <v>9277842147828.8184</v>
      </c>
      <c r="X46" s="16">
        <f t="shared" si="1"/>
        <v>9308340313202.9805</v>
      </c>
      <c r="Y46" s="16">
        <f t="shared" si="1"/>
        <v>9338838478577.1543</v>
      </c>
      <c r="Z46" s="16">
        <f t="shared" si="1"/>
        <v>9369336643951.3242</v>
      </c>
      <c r="AA46" s="16">
        <f t="shared" si="1"/>
        <v>9399834809325.498</v>
      </c>
      <c r="AB46" s="16">
        <f t="shared" si="1"/>
        <v>9430332974699.6602</v>
      </c>
      <c r="AC46" s="16">
        <f t="shared" si="1"/>
        <v>9460831140073.832</v>
      </c>
      <c r="AD46" s="16">
        <f t="shared" si="1"/>
        <v>9491329305448.0039</v>
      </c>
      <c r="AE46" s="16">
        <f t="shared" si="1"/>
        <v>9521827470822.1758</v>
      </c>
      <c r="AF46" s="16">
        <f t="shared" si="1"/>
        <v>9552325636196.3477</v>
      </c>
      <c r="AG46" s="16"/>
    </row>
    <row r="47" spans="1:33">
      <c r="A47" t="s">
        <v>648</v>
      </c>
      <c r="B47" s="16">
        <f t="shared" si="2"/>
        <v>0</v>
      </c>
      <c r="C47" s="16">
        <f t="shared" si="3"/>
        <v>0</v>
      </c>
      <c r="D47" s="16">
        <f t="shared" si="1"/>
        <v>0</v>
      </c>
      <c r="E47" s="16">
        <f t="shared" si="1"/>
        <v>0</v>
      </c>
      <c r="F47" s="16">
        <f t="shared" si="1"/>
        <v>0</v>
      </c>
      <c r="G47" s="16">
        <f t="shared" si="1"/>
        <v>0</v>
      </c>
      <c r="H47" s="16">
        <f t="shared" si="1"/>
        <v>0</v>
      </c>
      <c r="I47" s="16">
        <f t="shared" si="1"/>
        <v>0</v>
      </c>
      <c r="J47" s="16">
        <f t="shared" si="1"/>
        <v>0</v>
      </c>
      <c r="K47" s="16">
        <f t="shared" si="1"/>
        <v>0</v>
      </c>
      <c r="L47" s="16">
        <f t="shared" si="1"/>
        <v>0</v>
      </c>
      <c r="M47" s="16">
        <f t="shared" si="1"/>
        <v>0</v>
      </c>
      <c r="N47" s="16">
        <f t="shared" si="1"/>
        <v>0</v>
      </c>
      <c r="O47" s="16">
        <f t="shared" si="1"/>
        <v>0</v>
      </c>
      <c r="P47" s="16">
        <f t="shared" si="1"/>
        <v>0</v>
      </c>
      <c r="Q47" s="16">
        <f t="shared" si="1"/>
        <v>0</v>
      </c>
      <c r="R47" s="16">
        <f t="shared" si="1"/>
        <v>0</v>
      </c>
      <c r="S47" s="16">
        <f t="shared" si="1"/>
        <v>0</v>
      </c>
      <c r="T47" s="16">
        <f t="shared" si="1"/>
        <v>0</v>
      </c>
      <c r="U47" s="16">
        <f t="shared" si="1"/>
        <v>0</v>
      </c>
      <c r="V47" s="16">
        <f t="shared" si="1"/>
        <v>0</v>
      </c>
      <c r="W47" s="16">
        <f t="shared" si="1"/>
        <v>0</v>
      </c>
      <c r="X47" s="16">
        <f t="shared" si="1"/>
        <v>0</v>
      </c>
      <c r="Y47" s="16">
        <f t="shared" si="1"/>
        <v>0</v>
      </c>
      <c r="Z47" s="16">
        <f t="shared" si="1"/>
        <v>0</v>
      </c>
      <c r="AA47" s="16">
        <f t="shared" si="1"/>
        <v>0</v>
      </c>
      <c r="AB47" s="16">
        <f t="shared" si="1"/>
        <v>0</v>
      </c>
      <c r="AC47" s="16">
        <f t="shared" si="1"/>
        <v>0</v>
      </c>
      <c r="AD47" s="16">
        <f t="shared" si="1"/>
        <v>0</v>
      </c>
      <c r="AE47" s="16">
        <f t="shared" si="1"/>
        <v>0</v>
      </c>
      <c r="AF47" s="16">
        <f t="shared" si="1"/>
        <v>0</v>
      </c>
      <c r="AG47" s="16"/>
    </row>
    <row r="48" spans="1:33">
      <c r="A48" t="s">
        <v>125</v>
      </c>
      <c r="B48" s="16">
        <f t="shared" si="2"/>
        <v>26239904500004.688</v>
      </c>
      <c r="C48" s="16">
        <f t="shared" si="3"/>
        <v>27797104464622.094</v>
      </c>
      <c r="D48" s="16">
        <f t="shared" si="1"/>
        <v>29354304429239.504</v>
      </c>
      <c r="E48" s="16">
        <f t="shared" si="1"/>
        <v>30911504393856.91</v>
      </c>
      <c r="F48" s="16">
        <f t="shared" si="1"/>
        <v>32468704358474.32</v>
      </c>
      <c r="G48" s="16">
        <f t="shared" si="1"/>
        <v>34025904323091.73</v>
      </c>
      <c r="H48" s="16">
        <f t="shared" si="1"/>
        <v>34759464449459.949</v>
      </c>
      <c r="I48" s="16">
        <f t="shared" si="1"/>
        <v>35493024575828.43</v>
      </c>
      <c r="J48" s="16">
        <f t="shared" si="1"/>
        <v>36226584702196.906</v>
      </c>
      <c r="K48" s="16">
        <f t="shared" si="1"/>
        <v>36960144828565.383</v>
      </c>
      <c r="L48" s="16">
        <f t="shared" si="1"/>
        <v>37693704954934.125</v>
      </c>
      <c r="M48" s="16">
        <f t="shared" ref="D48:AF57" si="4">IFERROR($B48*M20/$B20,0)</f>
        <v>38342110549150.734</v>
      </c>
      <c r="N48" s="16">
        <f t="shared" si="4"/>
        <v>38990516143367.352</v>
      </c>
      <c r="O48" s="16">
        <f t="shared" si="4"/>
        <v>39638921737583.961</v>
      </c>
      <c r="P48" s="16">
        <f t="shared" si="4"/>
        <v>40287327331800.578</v>
      </c>
      <c r="Q48" s="16">
        <f t="shared" si="4"/>
        <v>40935732926017.188</v>
      </c>
      <c r="R48" s="16">
        <f t="shared" si="4"/>
        <v>41546178066141.75</v>
      </c>
      <c r="S48" s="16">
        <f t="shared" si="4"/>
        <v>42156623206266.563</v>
      </c>
      <c r="T48" s="16">
        <f t="shared" si="4"/>
        <v>42767068346391.383</v>
      </c>
      <c r="U48" s="16">
        <f t="shared" si="4"/>
        <v>43377513486516.203</v>
      </c>
      <c r="V48" s="16">
        <f t="shared" si="4"/>
        <v>43987958626641.281</v>
      </c>
      <c r="W48" s="16">
        <f t="shared" si="4"/>
        <v>44649017705554.727</v>
      </c>
      <c r="X48" s="16">
        <f t="shared" si="4"/>
        <v>45275567280748.922</v>
      </c>
      <c r="Y48" s="16">
        <f t="shared" si="4"/>
        <v>45902116855942.859</v>
      </c>
      <c r="Z48" s="16">
        <f t="shared" si="4"/>
        <v>46528666431136.805</v>
      </c>
      <c r="AA48" s="16">
        <f t="shared" si="4"/>
        <v>47155216006331</v>
      </c>
      <c r="AB48" s="16">
        <f t="shared" si="4"/>
        <v>47781765581524.938</v>
      </c>
      <c r="AC48" s="16">
        <f t="shared" si="4"/>
        <v>48408315156719.133</v>
      </c>
      <c r="AD48" s="16">
        <f t="shared" si="4"/>
        <v>49034864731913.078</v>
      </c>
      <c r="AE48" s="16">
        <f t="shared" si="4"/>
        <v>49661414307107.008</v>
      </c>
      <c r="AF48" s="16">
        <f t="shared" si="4"/>
        <v>50287963882301.203</v>
      </c>
      <c r="AG48" s="16"/>
    </row>
    <row r="49" spans="1:33">
      <c r="A49" t="s">
        <v>12</v>
      </c>
      <c r="B49" s="16">
        <f t="shared" si="2"/>
        <v>21287882240890</v>
      </c>
      <c r="C49" s="16">
        <f t="shared" si="3"/>
        <v>22551205797280.516</v>
      </c>
      <c r="D49" s="16">
        <f t="shared" si="4"/>
        <v>23814529353671.035</v>
      </c>
      <c r="E49" s="16">
        <f t="shared" si="4"/>
        <v>25077852910061.555</v>
      </c>
      <c r="F49" s="16">
        <f t="shared" si="4"/>
        <v>26341176466452.074</v>
      </c>
      <c r="G49" s="16">
        <f t="shared" si="4"/>
        <v>27604500022842.594</v>
      </c>
      <c r="H49" s="16">
        <f t="shared" si="4"/>
        <v>28199621913882.105</v>
      </c>
      <c r="I49" s="16">
        <f t="shared" si="4"/>
        <v>28794743804921.832</v>
      </c>
      <c r="J49" s="16">
        <f t="shared" si="4"/>
        <v>29389865695961.555</v>
      </c>
      <c r="K49" s="16">
        <f t="shared" si="4"/>
        <v>29984987587001.281</v>
      </c>
      <c r="L49" s="16">
        <f t="shared" si="4"/>
        <v>30580109478041.215</v>
      </c>
      <c r="M49" s="16">
        <f t="shared" si="4"/>
        <v>31106147289421.781</v>
      </c>
      <c r="N49" s="16">
        <f t="shared" si="4"/>
        <v>31632185100802.348</v>
      </c>
      <c r="O49" s="16">
        <f t="shared" si="4"/>
        <v>32158222912182.914</v>
      </c>
      <c r="P49" s="16">
        <f t="shared" si="4"/>
        <v>32684260723563.484</v>
      </c>
      <c r="Q49" s="16">
        <f t="shared" si="4"/>
        <v>33210298534944.051</v>
      </c>
      <c r="R49" s="16">
        <f t="shared" si="4"/>
        <v>33705539828885.988</v>
      </c>
      <c r="S49" s="16">
        <f t="shared" si="4"/>
        <v>34200781122828.133</v>
      </c>
      <c r="T49" s="16">
        <f t="shared" si="4"/>
        <v>34696022416770.289</v>
      </c>
      <c r="U49" s="16">
        <f t="shared" si="4"/>
        <v>35191263710712.43</v>
      </c>
      <c r="V49" s="16">
        <f t="shared" si="4"/>
        <v>35686505004654.797</v>
      </c>
      <c r="W49" s="16">
        <f t="shared" si="4"/>
        <v>36222808321847.813</v>
      </c>
      <c r="X49" s="16">
        <f t="shared" si="4"/>
        <v>36731114805006.367</v>
      </c>
      <c r="Y49" s="16">
        <f t="shared" si="4"/>
        <v>37239421288164.719</v>
      </c>
      <c r="Z49" s="16">
        <f t="shared" si="4"/>
        <v>37747727771323.063</v>
      </c>
      <c r="AA49" s="16">
        <f t="shared" si="4"/>
        <v>38256034254481.617</v>
      </c>
      <c r="AB49" s="16">
        <f t="shared" si="4"/>
        <v>38764340737639.961</v>
      </c>
      <c r="AC49" s="16">
        <f t="shared" si="4"/>
        <v>39272647220798.516</v>
      </c>
      <c r="AD49" s="16">
        <f t="shared" si="4"/>
        <v>39780953703956.867</v>
      </c>
      <c r="AE49" s="16">
        <f t="shared" si="4"/>
        <v>40289260187115.203</v>
      </c>
      <c r="AF49" s="16">
        <f t="shared" si="4"/>
        <v>40797566670273.758</v>
      </c>
      <c r="AG49" s="16"/>
    </row>
    <row r="50" spans="1:33">
      <c r="A50" t="s">
        <v>13</v>
      </c>
      <c r="B50" s="16">
        <f t="shared" si="2"/>
        <v>2437645825187.5581</v>
      </c>
      <c r="C50" s="16">
        <f t="shared" si="3"/>
        <v>2527225105367.2964</v>
      </c>
      <c r="D50" s="16">
        <f t="shared" si="4"/>
        <v>2616804385547.0347</v>
      </c>
      <c r="E50" s="16">
        <f t="shared" si="4"/>
        <v>2706383665726.7729</v>
      </c>
      <c r="F50" s="16">
        <f t="shared" si="4"/>
        <v>2795962945906.5117</v>
      </c>
      <c r="G50" s="16">
        <f t="shared" si="4"/>
        <v>2885542226086.2495</v>
      </c>
      <c r="H50" s="16">
        <f t="shared" si="4"/>
        <v>2908780903792.1572</v>
      </c>
      <c r="I50" s="16">
        <f t="shared" si="4"/>
        <v>2932019581498.0635</v>
      </c>
      <c r="J50" s="16">
        <f t="shared" si="4"/>
        <v>2955258259203.9702</v>
      </c>
      <c r="K50" s="16">
        <f t="shared" si="4"/>
        <v>2978496936909.877</v>
      </c>
      <c r="L50" s="16">
        <f t="shared" si="4"/>
        <v>3001735614615.7832</v>
      </c>
      <c r="M50" s="16">
        <f t="shared" si="4"/>
        <v>3014012651894.3755</v>
      </c>
      <c r="N50" s="16">
        <f t="shared" si="4"/>
        <v>3026289689172.9673</v>
      </c>
      <c r="O50" s="16">
        <f t="shared" si="4"/>
        <v>3038566726451.5596</v>
      </c>
      <c r="P50" s="16">
        <f t="shared" si="4"/>
        <v>3050843763730.1519</v>
      </c>
      <c r="Q50" s="16">
        <f t="shared" si="4"/>
        <v>3063120801008.7446</v>
      </c>
      <c r="R50" s="16">
        <f t="shared" si="4"/>
        <v>3071890113350.5957</v>
      </c>
      <c r="S50" s="16">
        <f t="shared" si="4"/>
        <v>3080659425692.4473</v>
      </c>
      <c r="T50" s="16">
        <f t="shared" si="4"/>
        <v>3089428738034.2983</v>
      </c>
      <c r="U50" s="16">
        <f t="shared" si="4"/>
        <v>3098198050376.1504</v>
      </c>
      <c r="V50" s="16">
        <f t="shared" si="4"/>
        <v>3106967362718.001</v>
      </c>
      <c r="W50" s="16">
        <f t="shared" si="4"/>
        <v>3120413641642.1758</v>
      </c>
      <c r="X50" s="16">
        <f t="shared" si="4"/>
        <v>3130671079714.7637</v>
      </c>
      <c r="Y50" s="16">
        <f t="shared" si="4"/>
        <v>3140928517787.354</v>
      </c>
      <c r="Z50" s="16">
        <f t="shared" si="4"/>
        <v>3151185955859.9448</v>
      </c>
      <c r="AA50" s="16">
        <f t="shared" si="4"/>
        <v>3161443393932.5356</v>
      </c>
      <c r="AB50" s="16">
        <f t="shared" si="4"/>
        <v>3171700832005.1235</v>
      </c>
      <c r="AC50" s="16">
        <f t="shared" si="4"/>
        <v>3181958270077.7134</v>
      </c>
      <c r="AD50" s="16">
        <f t="shared" si="4"/>
        <v>3192215708150.3042</v>
      </c>
      <c r="AE50" s="16">
        <f t="shared" si="4"/>
        <v>3202473146222.895</v>
      </c>
      <c r="AF50" s="16">
        <f t="shared" si="4"/>
        <v>3212730584295.4854</v>
      </c>
      <c r="AG50" s="16"/>
    </row>
    <row r="51" spans="1:33">
      <c r="A51" t="s">
        <v>14</v>
      </c>
      <c r="B51" s="16">
        <f t="shared" si="2"/>
        <v>6143298285804.0498</v>
      </c>
      <c r="C51" s="16">
        <f t="shared" si="3"/>
        <v>6369053903246.7139</v>
      </c>
      <c r="D51" s="16">
        <f t="shared" si="4"/>
        <v>6594809520689.377</v>
      </c>
      <c r="E51" s="16">
        <f t="shared" si="4"/>
        <v>6820565138132.04</v>
      </c>
      <c r="F51" s="16">
        <f t="shared" si="4"/>
        <v>7046320755574.7031</v>
      </c>
      <c r="G51" s="16">
        <f t="shared" si="4"/>
        <v>7272076373017.3672</v>
      </c>
      <c r="H51" s="16">
        <f t="shared" si="4"/>
        <v>7330641947819.0576</v>
      </c>
      <c r="I51" s="16">
        <f t="shared" si="4"/>
        <v>7389207522620.7471</v>
      </c>
      <c r="J51" s="16">
        <f t="shared" si="4"/>
        <v>7447773097422.4365</v>
      </c>
      <c r="K51" s="16">
        <f t="shared" si="4"/>
        <v>7506338672224.127</v>
      </c>
      <c r="L51" s="16">
        <f t="shared" si="4"/>
        <v>7564904247025.8164</v>
      </c>
      <c r="M51" s="16">
        <f t="shared" si="4"/>
        <v>7595844550694.6338</v>
      </c>
      <c r="N51" s="16">
        <f t="shared" si="4"/>
        <v>7626784854363.4502</v>
      </c>
      <c r="O51" s="16">
        <f t="shared" si="4"/>
        <v>7657725158032.2686</v>
      </c>
      <c r="P51" s="16">
        <f t="shared" si="4"/>
        <v>7688665461701.084</v>
      </c>
      <c r="Q51" s="16">
        <f t="shared" si="4"/>
        <v>7719605765369.9033</v>
      </c>
      <c r="R51" s="16">
        <f t="shared" si="4"/>
        <v>7741705982276.2002</v>
      </c>
      <c r="S51" s="16">
        <f t="shared" si="4"/>
        <v>7763806199182.498</v>
      </c>
      <c r="T51" s="16">
        <f t="shared" si="4"/>
        <v>7785906416088.7969</v>
      </c>
      <c r="U51" s="16">
        <f t="shared" si="4"/>
        <v>7808006632995.0938</v>
      </c>
      <c r="V51" s="16">
        <f t="shared" si="4"/>
        <v>7830106849901.3916</v>
      </c>
      <c r="W51" s="16">
        <f t="shared" si="4"/>
        <v>7863993849157.7207</v>
      </c>
      <c r="X51" s="16">
        <f t="shared" si="4"/>
        <v>7889844405902.6582</v>
      </c>
      <c r="Y51" s="16">
        <f t="shared" si="4"/>
        <v>7915694962647.6016</v>
      </c>
      <c r="Z51" s="16">
        <f t="shared" si="4"/>
        <v>7941545519392.5449</v>
      </c>
      <c r="AA51" s="16">
        <f t="shared" si="4"/>
        <v>7967396076137.4893</v>
      </c>
      <c r="AB51" s="16">
        <f t="shared" si="4"/>
        <v>7993246632882.4277</v>
      </c>
      <c r="AC51" s="16">
        <f t="shared" si="4"/>
        <v>8019097189627.3711</v>
      </c>
      <c r="AD51" s="16">
        <f t="shared" si="4"/>
        <v>8044947746372.3145</v>
      </c>
      <c r="AE51" s="16">
        <f t="shared" si="4"/>
        <v>8070798303117.2588</v>
      </c>
      <c r="AF51" s="16">
        <f t="shared" si="4"/>
        <v>8096648859862.2031</v>
      </c>
      <c r="AG51" s="16"/>
    </row>
    <row r="52" spans="1:33">
      <c r="A52" t="s">
        <v>15</v>
      </c>
      <c r="B52" s="16">
        <f t="shared" si="2"/>
        <v>26582015111318.996</v>
      </c>
      <c r="C52" s="16">
        <f t="shared" si="3"/>
        <v>26143640474644.754</v>
      </c>
      <c r="D52" s="16">
        <f t="shared" si="4"/>
        <v>25705265837970.504</v>
      </c>
      <c r="E52" s="16">
        <f t="shared" si="4"/>
        <v>25266891201296.266</v>
      </c>
      <c r="F52" s="16">
        <f t="shared" si="4"/>
        <v>24828516564622.016</v>
      </c>
      <c r="G52" s="16">
        <f t="shared" si="4"/>
        <v>24390141927947.773</v>
      </c>
      <c r="H52" s="16">
        <f t="shared" si="4"/>
        <v>24241478205720.281</v>
      </c>
      <c r="I52" s="16">
        <f t="shared" si="4"/>
        <v>24092814483492.789</v>
      </c>
      <c r="J52" s="16">
        <f t="shared" si="4"/>
        <v>23944150761265.301</v>
      </c>
      <c r="K52" s="16">
        <f t="shared" si="4"/>
        <v>23795487039037.809</v>
      </c>
      <c r="L52" s="16">
        <f t="shared" si="4"/>
        <v>23646823316810.316</v>
      </c>
      <c r="M52" s="16">
        <f t="shared" si="4"/>
        <v>23581782938335.785</v>
      </c>
      <c r="N52" s="16">
        <f t="shared" si="4"/>
        <v>23516742559861.262</v>
      </c>
      <c r="O52" s="16">
        <f t="shared" si="4"/>
        <v>23451702181386.734</v>
      </c>
      <c r="P52" s="16">
        <f t="shared" si="4"/>
        <v>23386661802912.207</v>
      </c>
      <c r="Q52" s="16">
        <f t="shared" si="4"/>
        <v>23321621424437.672</v>
      </c>
      <c r="R52" s="16">
        <f t="shared" si="4"/>
        <v>23288172086936.492</v>
      </c>
      <c r="S52" s="16">
        <f t="shared" si="4"/>
        <v>23254722749435.309</v>
      </c>
      <c r="T52" s="16">
        <f t="shared" si="4"/>
        <v>23221273411934.137</v>
      </c>
      <c r="U52" s="16">
        <f t="shared" si="4"/>
        <v>23187824074432.953</v>
      </c>
      <c r="V52" s="16">
        <f t="shared" si="4"/>
        <v>23154374736931.75</v>
      </c>
      <c r="W52" s="16">
        <f t="shared" si="4"/>
        <v>23078804011466.121</v>
      </c>
      <c r="X52" s="16">
        <f t="shared" si="4"/>
        <v>23031952414158.063</v>
      </c>
      <c r="Y52" s="16">
        <f t="shared" si="4"/>
        <v>22985100816850.004</v>
      </c>
      <c r="Z52" s="16">
        <f t="shared" si="4"/>
        <v>22938249219541.945</v>
      </c>
      <c r="AA52" s="16">
        <f t="shared" si="4"/>
        <v>22891397622233.902</v>
      </c>
      <c r="AB52" s="16">
        <f t="shared" si="4"/>
        <v>22844546024925.844</v>
      </c>
      <c r="AC52" s="16">
        <f t="shared" si="4"/>
        <v>22797694427617.781</v>
      </c>
      <c r="AD52" s="16">
        <f t="shared" si="4"/>
        <v>22750842830309.723</v>
      </c>
      <c r="AE52" s="16">
        <f t="shared" si="4"/>
        <v>22703991233001.664</v>
      </c>
      <c r="AF52" s="16">
        <f t="shared" si="4"/>
        <v>22657139635693.605</v>
      </c>
      <c r="AG52" s="16"/>
    </row>
    <row r="53" spans="1:33">
      <c r="A53" t="s">
        <v>16</v>
      </c>
      <c r="B53" s="16">
        <f t="shared" si="2"/>
        <v>3136091156508.4282</v>
      </c>
      <c r="C53" s="16">
        <f t="shared" si="3"/>
        <v>3236413012934.7939</v>
      </c>
      <c r="D53" s="16">
        <f t="shared" si="4"/>
        <v>3336734869361.1592</v>
      </c>
      <c r="E53" s="16">
        <f t="shared" si="4"/>
        <v>3437056725787.5239</v>
      </c>
      <c r="F53" s="16">
        <f t="shared" si="4"/>
        <v>3537378582213.8892</v>
      </c>
      <c r="G53" s="16">
        <f t="shared" si="4"/>
        <v>3637700438640.2539</v>
      </c>
      <c r="H53" s="16">
        <f t="shared" si="4"/>
        <v>3665368341717.2065</v>
      </c>
      <c r="I53" s="16">
        <f t="shared" si="4"/>
        <v>3693036244794.1592</v>
      </c>
      <c r="J53" s="16">
        <f t="shared" si="4"/>
        <v>3720704147871.1118</v>
      </c>
      <c r="K53" s="16">
        <f t="shared" si="4"/>
        <v>3748372050948.0649</v>
      </c>
      <c r="L53" s="16">
        <f t="shared" si="4"/>
        <v>3776039954025.0176</v>
      </c>
      <c r="M53" s="16">
        <f t="shared" si="4"/>
        <v>3798677329269.7969</v>
      </c>
      <c r="N53" s="16">
        <f t="shared" si="4"/>
        <v>3821314704514.5762</v>
      </c>
      <c r="O53" s="16">
        <f t="shared" si="4"/>
        <v>3843952079759.356</v>
      </c>
      <c r="P53" s="16">
        <f t="shared" si="4"/>
        <v>3866589455004.1353</v>
      </c>
      <c r="Q53" s="16">
        <f t="shared" si="4"/>
        <v>3889226830248.915</v>
      </c>
      <c r="R53" s="16">
        <f t="shared" si="4"/>
        <v>3913750653430.7593</v>
      </c>
      <c r="S53" s="16">
        <f t="shared" si="4"/>
        <v>3938274476612.603</v>
      </c>
      <c r="T53" s="16">
        <f t="shared" si="4"/>
        <v>3962798299794.4478</v>
      </c>
      <c r="U53" s="16">
        <f t="shared" si="4"/>
        <v>3987322122976.292</v>
      </c>
      <c r="V53" s="16">
        <f t="shared" si="4"/>
        <v>4011845946158.1367</v>
      </c>
      <c r="W53" s="16">
        <f t="shared" si="4"/>
        <v>4033854505423.8945</v>
      </c>
      <c r="X53" s="16">
        <f t="shared" si="4"/>
        <v>4057578017359.709</v>
      </c>
      <c r="Y53" s="16">
        <f t="shared" si="4"/>
        <v>4081301529295.5239</v>
      </c>
      <c r="Z53" s="16">
        <f t="shared" si="4"/>
        <v>4105025041231.3394</v>
      </c>
      <c r="AA53" s="16">
        <f t="shared" si="4"/>
        <v>4128748553167.1543</v>
      </c>
      <c r="AB53" s="16">
        <f t="shared" si="4"/>
        <v>4152472065102.9795</v>
      </c>
      <c r="AC53" s="16">
        <f t="shared" si="4"/>
        <v>4176195577038.7939</v>
      </c>
      <c r="AD53" s="16">
        <f t="shared" si="4"/>
        <v>4199919088974.6089</v>
      </c>
      <c r="AE53" s="16">
        <f t="shared" si="4"/>
        <v>4223642600910.4243</v>
      </c>
      <c r="AF53" s="16">
        <f t="shared" si="4"/>
        <v>4247366112846.2393</v>
      </c>
      <c r="AG53" s="16"/>
    </row>
    <row r="54" spans="1:33">
      <c r="A54" t="s">
        <v>17</v>
      </c>
      <c r="B54" s="16">
        <f t="shared" si="2"/>
        <v>6131782914070.9619</v>
      </c>
      <c r="C54" s="16">
        <f t="shared" si="3"/>
        <v>6327935326243.8115</v>
      </c>
      <c r="D54" s="16">
        <f t="shared" si="4"/>
        <v>6524087738416.6592</v>
      </c>
      <c r="E54" s="16">
        <f t="shared" si="4"/>
        <v>6720240150589.5088</v>
      </c>
      <c r="F54" s="16">
        <f t="shared" si="4"/>
        <v>6916392562762.3555</v>
      </c>
      <c r="G54" s="16">
        <f t="shared" si="4"/>
        <v>7112544974935.2031</v>
      </c>
      <c r="H54" s="16">
        <f t="shared" si="4"/>
        <v>7166642119083.3711</v>
      </c>
      <c r="I54" s="16">
        <f t="shared" si="4"/>
        <v>7220739263231.5381</v>
      </c>
      <c r="J54" s="16">
        <f t="shared" si="4"/>
        <v>7274836407379.707</v>
      </c>
      <c r="K54" s="16">
        <f t="shared" si="4"/>
        <v>7328933551527.874</v>
      </c>
      <c r="L54" s="16">
        <f t="shared" si="4"/>
        <v>7383030695676.042</v>
      </c>
      <c r="M54" s="16">
        <f t="shared" si="4"/>
        <v>7427291995433.6318</v>
      </c>
      <c r="N54" s="16">
        <f t="shared" si="4"/>
        <v>7471553295191.2236</v>
      </c>
      <c r="O54" s="16">
        <f t="shared" si="4"/>
        <v>7515814594948.8154</v>
      </c>
      <c r="P54" s="16">
        <f t="shared" si="4"/>
        <v>7560075894706.4072</v>
      </c>
      <c r="Q54" s="16">
        <f t="shared" si="4"/>
        <v>7604337194464.001</v>
      </c>
      <c r="R54" s="16">
        <f t="shared" si="4"/>
        <v>7652286935868.0557</v>
      </c>
      <c r="S54" s="16">
        <f t="shared" si="4"/>
        <v>7700236677272.1133</v>
      </c>
      <c r="T54" s="16">
        <f t="shared" si="4"/>
        <v>7748186418676.1709</v>
      </c>
      <c r="U54" s="16">
        <f t="shared" si="4"/>
        <v>7796136160080.2285</v>
      </c>
      <c r="V54" s="16">
        <f t="shared" si="4"/>
        <v>7844085901484.2861</v>
      </c>
      <c r="W54" s="16">
        <f t="shared" si="4"/>
        <v>7887117720693.0566</v>
      </c>
      <c r="X54" s="16">
        <f t="shared" si="4"/>
        <v>7933502668671.3379</v>
      </c>
      <c r="Y54" s="16">
        <f t="shared" si="4"/>
        <v>7979887616649.6172</v>
      </c>
      <c r="Z54" s="16">
        <f t="shared" si="4"/>
        <v>8026272564627.8984</v>
      </c>
      <c r="AA54" s="16">
        <f t="shared" si="4"/>
        <v>8072657512606.1797</v>
      </c>
      <c r="AB54" s="16">
        <f t="shared" si="4"/>
        <v>8119042460584.4785</v>
      </c>
      <c r="AC54" s="16">
        <f t="shared" si="4"/>
        <v>8165427408562.7598</v>
      </c>
      <c r="AD54" s="16">
        <f t="shared" si="4"/>
        <v>8211812356541.04</v>
      </c>
      <c r="AE54" s="16">
        <f t="shared" si="4"/>
        <v>8258197304519.3193</v>
      </c>
      <c r="AF54" s="16">
        <f t="shared" si="4"/>
        <v>8304582252497.6016</v>
      </c>
      <c r="AG54" s="16"/>
    </row>
    <row r="55" spans="1:33">
      <c r="A55" t="s">
        <v>18</v>
      </c>
      <c r="B55" s="16">
        <f t="shared" si="2"/>
        <v>45134529787013.188</v>
      </c>
      <c r="C55" s="16">
        <f t="shared" si="3"/>
        <v>47187195155611.273</v>
      </c>
      <c r="D55" s="16">
        <f t="shared" si="4"/>
        <v>49239860524209.367</v>
      </c>
      <c r="E55" s="16">
        <f t="shared" si="4"/>
        <v>51292525892807.453</v>
      </c>
      <c r="F55" s="16">
        <f t="shared" si="4"/>
        <v>53345191261405.547</v>
      </c>
      <c r="G55" s="16">
        <f t="shared" si="4"/>
        <v>55397856630003.633</v>
      </c>
      <c r="H55" s="16">
        <f t="shared" si="4"/>
        <v>56403028495905.547</v>
      </c>
      <c r="I55" s="16">
        <f t="shared" si="4"/>
        <v>57408200361807.727</v>
      </c>
      <c r="J55" s="16">
        <f t="shared" si="4"/>
        <v>58413372227709.906</v>
      </c>
      <c r="K55" s="16">
        <f t="shared" si="4"/>
        <v>59418544093612.086</v>
      </c>
      <c r="L55" s="16">
        <f t="shared" si="4"/>
        <v>60423715959514.523</v>
      </c>
      <c r="M55" s="16">
        <f t="shared" si="4"/>
        <v>61262905599354.906</v>
      </c>
      <c r="N55" s="16">
        <f t="shared" si="4"/>
        <v>62102095239195.289</v>
      </c>
      <c r="O55" s="16">
        <f t="shared" si="4"/>
        <v>62941284879035.68</v>
      </c>
      <c r="P55" s="16">
        <f t="shared" si="4"/>
        <v>63780474518876.047</v>
      </c>
      <c r="Q55" s="16">
        <f t="shared" si="4"/>
        <v>64619664158716.438</v>
      </c>
      <c r="R55" s="16">
        <f t="shared" si="4"/>
        <v>65483596490640.563</v>
      </c>
      <c r="S55" s="16">
        <f t="shared" si="4"/>
        <v>66347528822564.695</v>
      </c>
      <c r="T55" s="16">
        <f t="shared" si="4"/>
        <v>67211461154488.82</v>
      </c>
      <c r="U55" s="16">
        <f t="shared" si="4"/>
        <v>68075393486412.953</v>
      </c>
      <c r="V55" s="16">
        <f t="shared" si="4"/>
        <v>68939325818337.07</v>
      </c>
      <c r="W55" s="16">
        <f t="shared" si="4"/>
        <v>69770267894149.547</v>
      </c>
      <c r="X55" s="16">
        <f t="shared" si="4"/>
        <v>70623703326401.766</v>
      </c>
      <c r="Y55" s="16">
        <f t="shared" si="4"/>
        <v>71477138758654.234</v>
      </c>
      <c r="Z55" s="16">
        <f t="shared" si="4"/>
        <v>72330574190906.438</v>
      </c>
      <c r="AA55" s="16">
        <f t="shared" si="4"/>
        <v>73184009623158.656</v>
      </c>
      <c r="AB55" s="16">
        <f t="shared" si="4"/>
        <v>74037445055410.875</v>
      </c>
      <c r="AC55" s="16">
        <f t="shared" si="4"/>
        <v>74890880487663.078</v>
      </c>
      <c r="AD55" s="16">
        <f t="shared" si="4"/>
        <v>75744315919915.297</v>
      </c>
      <c r="AE55" s="16">
        <f t="shared" si="4"/>
        <v>76597751352167.516</v>
      </c>
      <c r="AF55" s="16">
        <f t="shared" si="4"/>
        <v>77451186784419.703</v>
      </c>
      <c r="AG55" s="16"/>
    </row>
    <row r="56" spans="1:33">
      <c r="A56" t="s">
        <v>19</v>
      </c>
      <c r="B56" s="16">
        <f t="shared" si="2"/>
        <v>7859723473877.9375</v>
      </c>
      <c r="C56" s="16">
        <f t="shared" si="3"/>
        <v>8217174460023.5566</v>
      </c>
      <c r="D56" s="16">
        <f t="shared" si="4"/>
        <v>8574625446169.1758</v>
      </c>
      <c r="E56" s="16">
        <f t="shared" si="4"/>
        <v>8932076432314.7969</v>
      </c>
      <c r="F56" s="16">
        <f t="shared" si="4"/>
        <v>9289527418460.4141</v>
      </c>
      <c r="G56" s="16">
        <f t="shared" si="4"/>
        <v>9646978404606.0352</v>
      </c>
      <c r="H56" s="16">
        <f t="shared" si="4"/>
        <v>9822018954424.375</v>
      </c>
      <c r="I56" s="16">
        <f t="shared" si="4"/>
        <v>9997059504242.7578</v>
      </c>
      <c r="J56" s="16">
        <f t="shared" si="4"/>
        <v>10172100054061.143</v>
      </c>
      <c r="K56" s="16">
        <f t="shared" si="4"/>
        <v>10347140603879.525</v>
      </c>
      <c r="L56" s="16">
        <f t="shared" si="4"/>
        <v>10522181153697.957</v>
      </c>
      <c r="M56" s="16">
        <f t="shared" si="4"/>
        <v>10668317571700.178</v>
      </c>
      <c r="N56" s="16">
        <f t="shared" si="4"/>
        <v>10814453989702.398</v>
      </c>
      <c r="O56" s="16">
        <f t="shared" si="4"/>
        <v>10960590407704.617</v>
      </c>
      <c r="P56" s="16">
        <f t="shared" si="4"/>
        <v>11106726825706.84</v>
      </c>
      <c r="Q56" s="16">
        <f t="shared" si="4"/>
        <v>11252863243709.059</v>
      </c>
      <c r="R56" s="16">
        <f t="shared" si="4"/>
        <v>11403308352168.348</v>
      </c>
      <c r="S56" s="16">
        <f t="shared" si="4"/>
        <v>11553753460627.635</v>
      </c>
      <c r="T56" s="16">
        <f t="shared" si="4"/>
        <v>11704198569086.924</v>
      </c>
      <c r="U56" s="16">
        <f t="shared" si="4"/>
        <v>11854643677546.213</v>
      </c>
      <c r="V56" s="16">
        <f t="shared" si="4"/>
        <v>12005088786005.5</v>
      </c>
      <c r="W56" s="16">
        <f t="shared" si="4"/>
        <v>12149788973855.365</v>
      </c>
      <c r="X56" s="16">
        <f t="shared" si="4"/>
        <v>12298406153029.832</v>
      </c>
      <c r="Y56" s="16">
        <f t="shared" si="4"/>
        <v>12447023332204.344</v>
      </c>
      <c r="Z56" s="16">
        <f t="shared" si="4"/>
        <v>12595640511378.814</v>
      </c>
      <c r="AA56" s="16">
        <f t="shared" si="4"/>
        <v>12744257690553.279</v>
      </c>
      <c r="AB56" s="16">
        <f t="shared" si="4"/>
        <v>12892874869727.748</v>
      </c>
      <c r="AC56" s="16">
        <f t="shared" si="4"/>
        <v>13041492048902.215</v>
      </c>
      <c r="AD56" s="16">
        <f t="shared" si="4"/>
        <v>13190109228076.682</v>
      </c>
      <c r="AE56" s="16">
        <f t="shared" si="4"/>
        <v>13338726407251.15</v>
      </c>
      <c r="AF56" s="16">
        <f t="shared" si="4"/>
        <v>13487343586425.617</v>
      </c>
      <c r="AG56" s="16"/>
    </row>
    <row r="57" spans="1:33">
      <c r="A57" t="s">
        <v>20</v>
      </c>
      <c r="B57" s="16">
        <f t="shared" si="2"/>
        <v>12270005858053.414</v>
      </c>
      <c r="C57" s="16">
        <f t="shared" si="3"/>
        <v>12828031303675.068</v>
      </c>
      <c r="D57" s="16">
        <f t="shared" si="4"/>
        <v>13386056749296.725</v>
      </c>
      <c r="E57" s="16">
        <f t="shared" si="4"/>
        <v>13944082194918.381</v>
      </c>
      <c r="F57" s="16">
        <f t="shared" si="4"/>
        <v>14502107640540.035</v>
      </c>
      <c r="G57" s="16">
        <f t="shared" ref="D57:AF63" si="5">IFERROR($B57*G29/$B29,0)</f>
        <v>15060133086161.691</v>
      </c>
      <c r="H57" s="16">
        <f t="shared" si="5"/>
        <v>15333393154255.184</v>
      </c>
      <c r="I57" s="16">
        <f t="shared" si="5"/>
        <v>15606653222348.748</v>
      </c>
      <c r="J57" s="16">
        <f t="shared" si="5"/>
        <v>15879913290442.311</v>
      </c>
      <c r="K57" s="16">
        <f t="shared" si="5"/>
        <v>16153173358535.875</v>
      </c>
      <c r="L57" s="16">
        <f t="shared" si="5"/>
        <v>16426433426629.51</v>
      </c>
      <c r="M57" s="16">
        <f t="shared" si="5"/>
        <v>16654570550145.576</v>
      </c>
      <c r="N57" s="16">
        <f t="shared" si="5"/>
        <v>16882707673661.635</v>
      </c>
      <c r="O57" s="16">
        <f t="shared" si="5"/>
        <v>17110844797177.697</v>
      </c>
      <c r="P57" s="16">
        <f t="shared" si="5"/>
        <v>17338981920693.758</v>
      </c>
      <c r="Q57" s="16">
        <f t="shared" si="5"/>
        <v>17567119044209.822</v>
      </c>
      <c r="R57" s="16">
        <f t="shared" si="5"/>
        <v>17801982569402.031</v>
      </c>
      <c r="S57" s="16">
        <f t="shared" si="5"/>
        <v>18036846094594.246</v>
      </c>
      <c r="T57" s="16">
        <f t="shared" si="5"/>
        <v>18271709619786.457</v>
      </c>
      <c r="U57" s="16">
        <f t="shared" si="5"/>
        <v>18506573144978.668</v>
      </c>
      <c r="V57" s="16">
        <f t="shared" si="5"/>
        <v>18741436670170.879</v>
      </c>
      <c r="W57" s="16">
        <f t="shared" si="5"/>
        <v>18967331659794.891</v>
      </c>
      <c r="X57" s="16">
        <f t="shared" si="5"/>
        <v>19199341560033.582</v>
      </c>
      <c r="Y57" s="16">
        <f t="shared" si="5"/>
        <v>19431351460272.34</v>
      </c>
      <c r="Z57" s="16">
        <f t="shared" si="5"/>
        <v>19663361360511.027</v>
      </c>
      <c r="AA57" s="16">
        <f t="shared" si="5"/>
        <v>19895371260749.715</v>
      </c>
      <c r="AB57" s="16">
        <f t="shared" si="5"/>
        <v>20127381160988.402</v>
      </c>
      <c r="AC57" s="16">
        <f t="shared" si="5"/>
        <v>20359391061227.09</v>
      </c>
      <c r="AD57" s="16">
        <f t="shared" si="5"/>
        <v>20591400961465.777</v>
      </c>
      <c r="AE57" s="16">
        <f t="shared" si="5"/>
        <v>20823410861704.461</v>
      </c>
      <c r="AF57" s="16">
        <f t="shared" si="5"/>
        <v>21055420761943.148</v>
      </c>
      <c r="AG57" s="16"/>
    </row>
    <row r="58" spans="1:33">
      <c r="A58" t="s">
        <v>21</v>
      </c>
      <c r="B58" s="16">
        <f t="shared" si="2"/>
        <v>12810869883901.018</v>
      </c>
      <c r="C58" s="16">
        <f t="shared" si="3"/>
        <v>13393493189746.693</v>
      </c>
      <c r="D58" s="16">
        <f t="shared" si="5"/>
        <v>13976116495592.373</v>
      </c>
      <c r="E58" s="16">
        <f t="shared" si="5"/>
        <v>14558739801438.051</v>
      </c>
      <c r="F58" s="16">
        <f t="shared" si="5"/>
        <v>15141363107283.727</v>
      </c>
      <c r="G58" s="16">
        <f t="shared" si="5"/>
        <v>15723986413129.406</v>
      </c>
      <c r="H58" s="16">
        <f t="shared" si="5"/>
        <v>16009291833298.703</v>
      </c>
      <c r="I58" s="16">
        <f t="shared" si="5"/>
        <v>16294597253468.076</v>
      </c>
      <c r="J58" s="16">
        <f t="shared" si="5"/>
        <v>16579902673637.447</v>
      </c>
      <c r="K58" s="16">
        <f t="shared" si="5"/>
        <v>16865208093806.816</v>
      </c>
      <c r="L58" s="16">
        <f t="shared" si="5"/>
        <v>17150513513976.262</v>
      </c>
      <c r="M58" s="16">
        <f t="shared" si="5"/>
        <v>17388706962199.717</v>
      </c>
      <c r="N58" s="16">
        <f t="shared" si="5"/>
        <v>17626900410423.172</v>
      </c>
      <c r="O58" s="16">
        <f t="shared" si="5"/>
        <v>17865093858646.625</v>
      </c>
      <c r="P58" s="16">
        <f t="shared" si="5"/>
        <v>18103287306870.082</v>
      </c>
      <c r="Q58" s="16">
        <f t="shared" si="5"/>
        <v>18341480755093.535</v>
      </c>
      <c r="R58" s="16">
        <f t="shared" si="5"/>
        <v>18586697105967.313</v>
      </c>
      <c r="S58" s="16">
        <f t="shared" si="5"/>
        <v>18831913456841.09</v>
      </c>
      <c r="T58" s="16">
        <f t="shared" si="5"/>
        <v>19077129807714.867</v>
      </c>
      <c r="U58" s="16">
        <f t="shared" si="5"/>
        <v>19322346158588.648</v>
      </c>
      <c r="V58" s="16">
        <f t="shared" si="5"/>
        <v>19567562509462.422</v>
      </c>
      <c r="W58" s="16">
        <f t="shared" si="5"/>
        <v>19803414990135.77</v>
      </c>
      <c r="X58" s="16">
        <f t="shared" si="5"/>
        <v>20045651927763.949</v>
      </c>
      <c r="Y58" s="16">
        <f t="shared" si="5"/>
        <v>20287888865392.203</v>
      </c>
      <c r="Z58" s="16">
        <f t="shared" si="5"/>
        <v>20530125803020.387</v>
      </c>
      <c r="AA58" s="16">
        <f t="shared" si="5"/>
        <v>20772362740648.563</v>
      </c>
      <c r="AB58" s="16">
        <f t="shared" si="5"/>
        <v>21014599678276.742</v>
      </c>
      <c r="AC58" s="16">
        <f t="shared" si="5"/>
        <v>21256836615904.922</v>
      </c>
      <c r="AD58" s="16">
        <f t="shared" si="5"/>
        <v>21499073553533.102</v>
      </c>
      <c r="AE58" s="16">
        <f t="shared" si="5"/>
        <v>21741310491161.277</v>
      </c>
      <c r="AF58" s="16">
        <f t="shared" si="5"/>
        <v>21983547428789.461</v>
      </c>
      <c r="AG58" s="16"/>
    </row>
    <row r="59" spans="1:33">
      <c r="A59" t="s">
        <v>22</v>
      </c>
      <c r="B59" s="16">
        <f t="shared" si="2"/>
        <v>3280616480478.3545</v>
      </c>
      <c r="C59" s="16">
        <f t="shared" si="3"/>
        <v>3429815062338.1279</v>
      </c>
      <c r="D59" s="16">
        <f t="shared" si="5"/>
        <v>3579013644197.9009</v>
      </c>
      <c r="E59" s="16">
        <f t="shared" si="5"/>
        <v>3728212226057.6743</v>
      </c>
      <c r="F59" s="16">
        <f t="shared" si="5"/>
        <v>3877410807917.4478</v>
      </c>
      <c r="G59" s="16">
        <f t="shared" si="5"/>
        <v>4026609389777.2207</v>
      </c>
      <c r="H59" s="16">
        <f t="shared" si="5"/>
        <v>4099670600441.2539</v>
      </c>
      <c r="I59" s="16">
        <f t="shared" si="5"/>
        <v>4172731811105.3047</v>
      </c>
      <c r="J59" s="16">
        <f t="shared" si="5"/>
        <v>4245793021769.3555</v>
      </c>
      <c r="K59" s="16">
        <f t="shared" si="5"/>
        <v>4318854232433.4072</v>
      </c>
      <c r="L59" s="16">
        <f t="shared" si="5"/>
        <v>4391915443097.4771</v>
      </c>
      <c r="M59" s="16">
        <f t="shared" si="5"/>
        <v>4452912187180.0791</v>
      </c>
      <c r="N59" s="16">
        <f t="shared" si="5"/>
        <v>4513908931262.6816</v>
      </c>
      <c r="O59" s="16">
        <f t="shared" si="5"/>
        <v>4574905675345.2852</v>
      </c>
      <c r="P59" s="16">
        <f t="shared" si="5"/>
        <v>4635902419427.8887</v>
      </c>
      <c r="Q59" s="16">
        <f t="shared" si="5"/>
        <v>4696899163510.4902</v>
      </c>
      <c r="R59" s="16">
        <f t="shared" si="5"/>
        <v>4759694337394.0547</v>
      </c>
      <c r="S59" s="16">
        <f t="shared" si="5"/>
        <v>4822489511277.6182</v>
      </c>
      <c r="T59" s="16">
        <f t="shared" si="5"/>
        <v>4885284685161.1826</v>
      </c>
      <c r="U59" s="16">
        <f t="shared" si="5"/>
        <v>4948079859044.7471</v>
      </c>
      <c r="V59" s="16">
        <f t="shared" si="5"/>
        <v>5010875032928.3105</v>
      </c>
      <c r="W59" s="16">
        <f t="shared" si="5"/>
        <v>5071272300410.5928</v>
      </c>
      <c r="X59" s="16">
        <f t="shared" si="5"/>
        <v>5133304504075.5654</v>
      </c>
      <c r="Y59" s="16">
        <f t="shared" si="5"/>
        <v>5195336707740.5566</v>
      </c>
      <c r="Z59" s="16">
        <f t="shared" si="5"/>
        <v>5257368911405.5303</v>
      </c>
      <c r="AA59" s="16">
        <f t="shared" si="5"/>
        <v>5319401115070.502</v>
      </c>
      <c r="AB59" s="16">
        <f t="shared" si="5"/>
        <v>5381433318735.4756</v>
      </c>
      <c r="AC59" s="16">
        <f t="shared" si="5"/>
        <v>5443465522400.4473</v>
      </c>
      <c r="AD59" s="16">
        <f t="shared" si="5"/>
        <v>5505497726065.4199</v>
      </c>
      <c r="AE59" s="16">
        <f t="shared" si="5"/>
        <v>5567529929730.3926</v>
      </c>
      <c r="AF59" s="16">
        <f t="shared" si="5"/>
        <v>5629562133395.3662</v>
      </c>
      <c r="AG59" s="16"/>
    </row>
    <row r="60" spans="1:33">
      <c r="A60" t="s">
        <v>23</v>
      </c>
      <c r="B60" s="16">
        <f t="shared" si="2"/>
        <v>3197967065312.4771</v>
      </c>
      <c r="C60" s="16">
        <f t="shared" si="3"/>
        <v>3315486839838.0322</v>
      </c>
      <c r="D60" s="16">
        <f t="shared" si="5"/>
        <v>3433006614363.5869</v>
      </c>
      <c r="E60" s="16">
        <f t="shared" si="5"/>
        <v>3550526388889.1421</v>
      </c>
      <c r="F60" s="16">
        <f t="shared" si="5"/>
        <v>3668046163414.6968</v>
      </c>
      <c r="G60" s="16">
        <f t="shared" si="5"/>
        <v>3785565937940.252</v>
      </c>
      <c r="H60" s="16">
        <f t="shared" si="5"/>
        <v>3816052945190.0376</v>
      </c>
      <c r="I60" s="16">
        <f t="shared" si="5"/>
        <v>3846539952439.8223</v>
      </c>
      <c r="J60" s="16">
        <f t="shared" si="5"/>
        <v>3877026959689.6069</v>
      </c>
      <c r="K60" s="16">
        <f t="shared" si="5"/>
        <v>3907513966939.3916</v>
      </c>
      <c r="L60" s="16">
        <f t="shared" si="5"/>
        <v>3938000974189.1763</v>
      </c>
      <c r="M60" s="16">
        <f t="shared" si="5"/>
        <v>3954107317641.8921</v>
      </c>
      <c r="N60" s="16">
        <f t="shared" si="5"/>
        <v>3970213661094.6089</v>
      </c>
      <c r="O60" s="16">
        <f t="shared" si="5"/>
        <v>3986320004547.3252</v>
      </c>
      <c r="P60" s="16">
        <f t="shared" si="5"/>
        <v>4002426348000.042</v>
      </c>
      <c r="Q60" s="16">
        <f t="shared" si="5"/>
        <v>4018532691452.7593</v>
      </c>
      <c r="R60" s="16">
        <f t="shared" si="5"/>
        <v>4030037222490.4131</v>
      </c>
      <c r="S60" s="16">
        <f t="shared" si="5"/>
        <v>4041541753528.0679</v>
      </c>
      <c r="T60" s="16">
        <f t="shared" si="5"/>
        <v>4053046284565.7217</v>
      </c>
      <c r="U60" s="16">
        <f t="shared" si="5"/>
        <v>4064550815603.3765</v>
      </c>
      <c r="V60" s="16">
        <f t="shared" si="5"/>
        <v>4076055346641.0308</v>
      </c>
      <c r="W60" s="16">
        <f t="shared" si="5"/>
        <v>4093695627565.4375</v>
      </c>
      <c r="X60" s="16">
        <f t="shared" si="5"/>
        <v>4107152442657.9644</v>
      </c>
      <c r="Y60" s="16">
        <f t="shared" si="5"/>
        <v>4120609257750.4941</v>
      </c>
      <c r="Z60" s="16">
        <f t="shared" si="5"/>
        <v>4134066072843.0249</v>
      </c>
      <c r="AA60" s="16">
        <f t="shared" si="5"/>
        <v>4147522887935.5547</v>
      </c>
      <c r="AB60" s="16">
        <f t="shared" si="5"/>
        <v>4160979703028.0811</v>
      </c>
      <c r="AC60" s="16">
        <f t="shared" si="5"/>
        <v>4174436518120.6113</v>
      </c>
      <c r="AD60" s="16">
        <f t="shared" si="5"/>
        <v>4187893333213.1411</v>
      </c>
      <c r="AE60" s="16">
        <f t="shared" si="5"/>
        <v>4201350148305.6714</v>
      </c>
      <c r="AF60" s="16">
        <f t="shared" si="5"/>
        <v>4214806963398.2012</v>
      </c>
      <c r="AG60" s="16"/>
    </row>
    <row r="61" spans="1:33">
      <c r="A61" t="s">
        <v>24</v>
      </c>
      <c r="B61" s="16">
        <f t="shared" si="2"/>
        <v>0</v>
      </c>
      <c r="C61" s="16">
        <f t="shared" si="3"/>
        <v>0</v>
      </c>
      <c r="D61" s="16">
        <f t="shared" si="5"/>
        <v>0</v>
      </c>
      <c r="E61" s="16">
        <f t="shared" si="5"/>
        <v>0</v>
      </c>
      <c r="F61" s="16">
        <f t="shared" si="5"/>
        <v>0</v>
      </c>
      <c r="G61" s="16">
        <f t="shared" si="5"/>
        <v>0</v>
      </c>
      <c r="H61" s="16">
        <f t="shared" si="5"/>
        <v>0</v>
      </c>
      <c r="I61" s="16">
        <f t="shared" si="5"/>
        <v>0</v>
      </c>
      <c r="J61" s="16">
        <f t="shared" si="5"/>
        <v>0</v>
      </c>
      <c r="K61" s="16">
        <f t="shared" si="5"/>
        <v>0</v>
      </c>
      <c r="L61" s="16">
        <f t="shared" si="5"/>
        <v>0</v>
      </c>
      <c r="M61" s="16">
        <f t="shared" si="5"/>
        <v>0</v>
      </c>
      <c r="N61" s="16">
        <f t="shared" si="5"/>
        <v>0</v>
      </c>
      <c r="O61" s="16">
        <f t="shared" si="5"/>
        <v>0</v>
      </c>
      <c r="P61" s="16">
        <f t="shared" si="5"/>
        <v>0</v>
      </c>
      <c r="Q61" s="16">
        <f t="shared" si="5"/>
        <v>0</v>
      </c>
      <c r="R61" s="16">
        <f t="shared" si="5"/>
        <v>0</v>
      </c>
      <c r="S61" s="16">
        <f t="shared" si="5"/>
        <v>0</v>
      </c>
      <c r="T61" s="16">
        <f t="shared" si="5"/>
        <v>0</v>
      </c>
      <c r="U61" s="16">
        <f t="shared" si="5"/>
        <v>0</v>
      </c>
      <c r="V61" s="16">
        <f t="shared" si="5"/>
        <v>0</v>
      </c>
      <c r="W61" s="16">
        <f t="shared" si="5"/>
        <v>0</v>
      </c>
      <c r="X61" s="16">
        <f t="shared" si="5"/>
        <v>0</v>
      </c>
      <c r="Y61" s="16">
        <f t="shared" si="5"/>
        <v>0</v>
      </c>
      <c r="Z61" s="16">
        <f t="shared" si="5"/>
        <v>0</v>
      </c>
      <c r="AA61" s="16">
        <f t="shared" si="5"/>
        <v>0</v>
      </c>
      <c r="AB61" s="16">
        <f t="shared" si="5"/>
        <v>0</v>
      </c>
      <c r="AC61" s="16">
        <f t="shared" si="5"/>
        <v>0</v>
      </c>
      <c r="AD61" s="16">
        <f t="shared" si="5"/>
        <v>0</v>
      </c>
      <c r="AE61" s="16">
        <f t="shared" si="5"/>
        <v>0</v>
      </c>
      <c r="AF61" s="16">
        <f t="shared" si="5"/>
        <v>0</v>
      </c>
      <c r="AG61" s="16"/>
    </row>
    <row r="62" spans="1:33">
      <c r="A62" t="s">
        <v>25</v>
      </c>
      <c r="B62" s="16">
        <f t="shared" si="2"/>
        <v>949838000247.33459</v>
      </c>
      <c r="C62" s="16">
        <f t="shared" si="3"/>
        <v>950787838247.58179</v>
      </c>
      <c r="D62" s="16">
        <f t="shared" si="5"/>
        <v>951738626085.82935</v>
      </c>
      <c r="E62" s="16">
        <f t="shared" si="5"/>
        <v>952690364711.91504</v>
      </c>
      <c r="F62" s="16">
        <f t="shared" si="5"/>
        <v>953643055076.62683</v>
      </c>
      <c r="G62" s="16">
        <f t="shared" si="5"/>
        <v>954596698131.70337</v>
      </c>
      <c r="H62" s="16">
        <f t="shared" si="5"/>
        <v>955551294829.83508</v>
      </c>
      <c r="I62" s="16">
        <f t="shared" si="5"/>
        <v>956506846124.66479</v>
      </c>
      <c r="J62" s="16">
        <f t="shared" si="5"/>
        <v>957463352970.78931</v>
      </c>
      <c r="K62" s="16">
        <f t="shared" si="5"/>
        <v>958420816323.76001</v>
      </c>
      <c r="L62" s="16">
        <f t="shared" si="5"/>
        <v>959379237140.08374</v>
      </c>
      <c r="M62" s="16">
        <f t="shared" si="5"/>
        <v>960338616377.22363</v>
      </c>
      <c r="N62" s="16">
        <f t="shared" si="5"/>
        <v>961298954993.60083</v>
      </c>
      <c r="O62" s="16">
        <f t="shared" si="5"/>
        <v>962260253948.59424</v>
      </c>
      <c r="P62" s="16">
        <f t="shared" si="5"/>
        <v>963222514202.54272</v>
      </c>
      <c r="Q62" s="16">
        <f t="shared" si="5"/>
        <v>964185736716.74524</v>
      </c>
      <c r="R62" s="16">
        <f t="shared" si="5"/>
        <v>965149922453.46179</v>
      </c>
      <c r="S62" s="16">
        <f t="shared" si="5"/>
        <v>966115072375.91504</v>
      </c>
      <c r="T62" s="16">
        <f t="shared" si="5"/>
        <v>967081187448.29077</v>
      </c>
      <c r="U62" s="16">
        <f t="shared" si="5"/>
        <v>968048268635.73914</v>
      </c>
      <c r="V62" s="16">
        <f t="shared" si="5"/>
        <v>969016316904.37476</v>
      </c>
      <c r="W62" s="16">
        <f t="shared" si="5"/>
        <v>964171235319.85291</v>
      </c>
      <c r="X62" s="16">
        <f t="shared" si="5"/>
        <v>959350379143.25342</v>
      </c>
      <c r="Y62" s="16">
        <f t="shared" si="5"/>
        <v>954553627247.53723</v>
      </c>
      <c r="Z62" s="16">
        <f t="shared" si="5"/>
        <v>949780859111.29956</v>
      </c>
      <c r="AA62" s="16">
        <f t="shared" si="5"/>
        <v>945031954815.74304</v>
      </c>
      <c r="AB62" s="16">
        <f t="shared" si="5"/>
        <v>940306795041.66431</v>
      </c>
      <c r="AC62" s="16">
        <f t="shared" si="5"/>
        <v>935605261066.45605</v>
      </c>
      <c r="AD62" s="16">
        <f t="shared" si="5"/>
        <v>930927234761.12378</v>
      </c>
      <c r="AE62" s="16">
        <f t="shared" si="5"/>
        <v>926272598587.31812</v>
      </c>
      <c r="AF62" s="16">
        <f t="shared" si="5"/>
        <v>921641235594.38135</v>
      </c>
      <c r="AG62" s="16"/>
    </row>
    <row r="63" spans="1:33">
      <c r="A63" t="s">
        <v>26</v>
      </c>
      <c r="B63" s="16">
        <f t="shared" si="2"/>
        <v>7114801409.9232788</v>
      </c>
      <c r="C63" s="16">
        <f t="shared" si="3"/>
        <v>7376258091.7501726</v>
      </c>
      <c r="D63" s="16">
        <f t="shared" si="5"/>
        <v>7637714773.5770636</v>
      </c>
      <c r="E63" s="16">
        <f t="shared" si="5"/>
        <v>7899171455.4039555</v>
      </c>
      <c r="F63" s="16">
        <f t="shared" si="5"/>
        <v>8160628137.2308464</v>
      </c>
      <c r="G63" s="16">
        <f t="shared" si="5"/>
        <v>8422084819.0577402</v>
      </c>
      <c r="H63" s="16">
        <f t="shared" si="5"/>
        <v>8489911972.2882605</v>
      </c>
      <c r="I63" s="16">
        <f t="shared" si="5"/>
        <v>8557739125.5187817</v>
      </c>
      <c r="J63" s="16">
        <f t="shared" si="5"/>
        <v>8625566278.7493038</v>
      </c>
      <c r="K63" s="16">
        <f t="shared" si="5"/>
        <v>8693393431.979826</v>
      </c>
      <c r="L63" s="16">
        <f t="shared" si="5"/>
        <v>8761220585.2103462</v>
      </c>
      <c r="M63" s="16">
        <f t="shared" si="5"/>
        <v>8797053798.2377911</v>
      </c>
      <c r="N63" s="16">
        <f t="shared" si="5"/>
        <v>8832887011.2652378</v>
      </c>
      <c r="O63" s="16">
        <f t="shared" si="5"/>
        <v>8868720224.2926826</v>
      </c>
      <c r="P63" s="16">
        <f t="shared" si="5"/>
        <v>8904553437.3201275</v>
      </c>
      <c r="Q63" s="16">
        <f t="shared" si="5"/>
        <v>8940386650.3475723</v>
      </c>
      <c r="R63" s="16">
        <f t="shared" si="5"/>
        <v>8965981802.5100346</v>
      </c>
      <c r="S63" s="16">
        <f t="shared" si="5"/>
        <v>8991576954.672493</v>
      </c>
      <c r="T63" s="16">
        <f t="shared" si="5"/>
        <v>9017172106.8349552</v>
      </c>
      <c r="U63" s="16">
        <f t="shared" si="5"/>
        <v>9042767258.9974155</v>
      </c>
      <c r="V63" s="16">
        <f t="shared" si="5"/>
        <v>9068362411.159874</v>
      </c>
      <c r="W63" s="16">
        <f t="shared" si="5"/>
        <v>9107608311.1423225</v>
      </c>
      <c r="X63" s="16">
        <f t="shared" si="5"/>
        <v>9137546883.0656776</v>
      </c>
      <c r="Y63" s="16">
        <f t="shared" si="5"/>
        <v>9167485454.9890442</v>
      </c>
      <c r="Z63" s="16">
        <f t="shared" si="5"/>
        <v>9197424026.9124088</v>
      </c>
      <c r="AA63" s="16">
        <f t="shared" si="5"/>
        <v>9227362598.8357754</v>
      </c>
      <c r="AB63" s="16">
        <f t="shared" si="5"/>
        <v>9257301170.7591305</v>
      </c>
      <c r="AC63" s="16">
        <f t="shared" si="5"/>
        <v>9287239742.682497</v>
      </c>
      <c r="AD63" s="16">
        <f t="shared" si="5"/>
        <v>9317178314.6058617</v>
      </c>
      <c r="AE63" s="16">
        <f t="shared" si="5"/>
        <v>9347116886.5292244</v>
      </c>
      <c r="AF63" s="16">
        <f t="shared" si="5"/>
        <v>9377055458.4525909</v>
      </c>
      <c r="AG63" s="16"/>
    </row>
    <row r="65" spans="1:32">
      <c r="A65" s="1" t="s">
        <v>806</v>
      </c>
    </row>
    <row r="66" spans="1:32">
      <c r="B66">
        <v>2020</v>
      </c>
      <c r="C66">
        <v>2021</v>
      </c>
      <c r="D66">
        <v>2022</v>
      </c>
      <c r="E66">
        <v>2023</v>
      </c>
      <c r="F66">
        <v>2024</v>
      </c>
      <c r="G66">
        <v>2025</v>
      </c>
      <c r="H66">
        <v>2026</v>
      </c>
      <c r="I66">
        <v>2027</v>
      </c>
      <c r="J66">
        <v>2028</v>
      </c>
      <c r="K66">
        <v>2029</v>
      </c>
      <c r="L66">
        <v>2030</v>
      </c>
      <c r="M66">
        <v>2031</v>
      </c>
      <c r="N66">
        <v>2032</v>
      </c>
      <c r="O66">
        <v>2033</v>
      </c>
      <c r="P66">
        <v>2034</v>
      </c>
      <c r="Q66">
        <v>2035</v>
      </c>
      <c r="R66">
        <v>2036</v>
      </c>
      <c r="S66">
        <v>2037</v>
      </c>
      <c r="T66">
        <v>2038</v>
      </c>
      <c r="U66">
        <v>2039</v>
      </c>
      <c r="V66">
        <v>2040</v>
      </c>
      <c r="W66">
        <v>2041</v>
      </c>
      <c r="X66">
        <v>2042</v>
      </c>
      <c r="Y66">
        <v>2043</v>
      </c>
      <c r="Z66">
        <v>2044</v>
      </c>
      <c r="AA66">
        <v>2045</v>
      </c>
      <c r="AB66">
        <v>2046</v>
      </c>
      <c r="AC66">
        <v>2047</v>
      </c>
      <c r="AD66">
        <v>2048</v>
      </c>
      <c r="AE66">
        <v>2049</v>
      </c>
      <c r="AF66">
        <v>2050</v>
      </c>
    </row>
    <row r="67" spans="1:32">
      <c r="A67" t="s">
        <v>2</v>
      </c>
      <c r="B67" s="16">
        <f>C$5*$B11/SUM($B$11:$B$35)</f>
        <v>3160806886908.3989</v>
      </c>
      <c r="C67" s="16">
        <f>IFERROR($B67*C11/$B11,0)</f>
        <v>3276961088963.0098</v>
      </c>
      <c r="D67" s="16">
        <f t="shared" ref="D67:AF76" si="6">IFERROR($B67*D11/$B11,0)</f>
        <v>3393115291017.6206</v>
      </c>
      <c r="E67" s="16">
        <f t="shared" si="6"/>
        <v>3509269493072.2314</v>
      </c>
      <c r="F67" s="16">
        <f t="shared" si="6"/>
        <v>3625423695126.8428</v>
      </c>
      <c r="G67" s="16">
        <f t="shared" si="6"/>
        <v>3741577897181.4531</v>
      </c>
      <c r="H67" s="16">
        <f t="shared" si="6"/>
        <v>3771710647303.1099</v>
      </c>
      <c r="I67" s="16">
        <f t="shared" si="6"/>
        <v>3801843397424.7646</v>
      </c>
      <c r="J67" s="16">
        <f t="shared" si="6"/>
        <v>3831976147546.4204</v>
      </c>
      <c r="K67" s="16">
        <f t="shared" si="6"/>
        <v>3862108897668.0771</v>
      </c>
      <c r="L67" s="16">
        <f t="shared" si="6"/>
        <v>3892241647789.7329</v>
      </c>
      <c r="M67" s="16">
        <f t="shared" si="6"/>
        <v>3908160836533.249</v>
      </c>
      <c r="N67" s="16">
        <f t="shared" si="6"/>
        <v>3924080025276.7651</v>
      </c>
      <c r="O67" s="16">
        <f t="shared" si="6"/>
        <v>3939999214020.2817</v>
      </c>
      <c r="P67" s="16">
        <f t="shared" si="6"/>
        <v>3955918402763.7979</v>
      </c>
      <c r="Q67" s="16">
        <f t="shared" si="6"/>
        <v>3971837591507.3145</v>
      </c>
      <c r="R67" s="16">
        <f t="shared" si="6"/>
        <v>3983208440609.8262</v>
      </c>
      <c r="S67" s="16">
        <f t="shared" si="6"/>
        <v>3994579289712.3379</v>
      </c>
      <c r="T67" s="16">
        <f t="shared" si="6"/>
        <v>4005950138814.8486</v>
      </c>
      <c r="U67" s="16">
        <f t="shared" si="6"/>
        <v>4017320987917.3608</v>
      </c>
      <c r="V67" s="16">
        <f t="shared" si="6"/>
        <v>4028691837019.8716</v>
      </c>
      <c r="W67" s="16">
        <f t="shared" si="6"/>
        <v>4046127138977.0591</v>
      </c>
      <c r="X67" s="16">
        <f t="shared" si="6"/>
        <v>4059427586715.1455</v>
      </c>
      <c r="Y67" s="16">
        <f t="shared" si="6"/>
        <v>4072728034453.2358</v>
      </c>
      <c r="Z67" s="16">
        <f t="shared" si="6"/>
        <v>4086028482191.3257</v>
      </c>
      <c r="AA67" s="16">
        <f t="shared" si="6"/>
        <v>4099328929929.416</v>
      </c>
      <c r="AB67" s="16">
        <f t="shared" si="6"/>
        <v>4112629377667.5029</v>
      </c>
      <c r="AC67" s="16">
        <f t="shared" si="6"/>
        <v>4125929825405.5933</v>
      </c>
      <c r="AD67" s="16">
        <f t="shared" si="6"/>
        <v>4139230273143.6831</v>
      </c>
      <c r="AE67" s="16">
        <f t="shared" si="6"/>
        <v>4152530720881.7734</v>
      </c>
      <c r="AF67" s="16">
        <f t="shared" si="6"/>
        <v>4165831168619.8633</v>
      </c>
    </row>
    <row r="68" spans="1:32">
      <c r="A68" t="s">
        <v>3</v>
      </c>
      <c r="B68" s="16">
        <f t="shared" ref="B68:B91" si="7">C$5*$B12/SUM($B$11:$B$35)</f>
        <v>0</v>
      </c>
      <c r="C68" s="16">
        <f t="shared" ref="C68:R91" si="8">IFERROR($B68*C12/$B12,0)</f>
        <v>0</v>
      </c>
      <c r="D68" s="16">
        <f t="shared" si="8"/>
        <v>0</v>
      </c>
      <c r="E68" s="16">
        <f t="shared" si="8"/>
        <v>0</v>
      </c>
      <c r="F68" s="16">
        <f t="shared" si="8"/>
        <v>0</v>
      </c>
      <c r="G68" s="16">
        <f t="shared" si="8"/>
        <v>0</v>
      </c>
      <c r="H68" s="16">
        <f t="shared" si="8"/>
        <v>0</v>
      </c>
      <c r="I68" s="16">
        <f t="shared" si="8"/>
        <v>0</v>
      </c>
      <c r="J68" s="16">
        <f t="shared" si="8"/>
        <v>0</v>
      </c>
      <c r="K68" s="16">
        <f t="shared" si="8"/>
        <v>0</v>
      </c>
      <c r="L68" s="16">
        <f t="shared" si="8"/>
        <v>0</v>
      </c>
      <c r="M68" s="16">
        <f t="shared" si="8"/>
        <v>0</v>
      </c>
      <c r="N68" s="16">
        <f t="shared" si="8"/>
        <v>0</v>
      </c>
      <c r="O68" s="16">
        <f t="shared" si="8"/>
        <v>0</v>
      </c>
      <c r="P68" s="16">
        <f t="shared" si="8"/>
        <v>0</v>
      </c>
      <c r="Q68" s="16">
        <f t="shared" si="8"/>
        <v>0</v>
      </c>
      <c r="R68" s="16">
        <f t="shared" si="8"/>
        <v>0</v>
      </c>
      <c r="S68" s="16">
        <f t="shared" si="6"/>
        <v>0</v>
      </c>
      <c r="T68" s="16">
        <f t="shared" si="6"/>
        <v>0</v>
      </c>
      <c r="U68" s="16">
        <f t="shared" si="6"/>
        <v>0</v>
      </c>
      <c r="V68" s="16">
        <f t="shared" si="6"/>
        <v>0</v>
      </c>
      <c r="W68" s="16">
        <f t="shared" si="6"/>
        <v>0</v>
      </c>
      <c r="X68" s="16">
        <f t="shared" si="6"/>
        <v>0</v>
      </c>
      <c r="Y68" s="16">
        <f t="shared" si="6"/>
        <v>0</v>
      </c>
      <c r="Z68" s="16">
        <f t="shared" si="6"/>
        <v>0</v>
      </c>
      <c r="AA68" s="16">
        <f t="shared" si="6"/>
        <v>0</v>
      </c>
      <c r="AB68" s="16">
        <f t="shared" si="6"/>
        <v>0</v>
      </c>
      <c r="AC68" s="16">
        <f t="shared" si="6"/>
        <v>0</v>
      </c>
      <c r="AD68" s="16">
        <f t="shared" si="6"/>
        <v>0</v>
      </c>
      <c r="AE68" s="16">
        <f t="shared" si="6"/>
        <v>0</v>
      </c>
      <c r="AF68" s="16">
        <f t="shared" si="6"/>
        <v>0</v>
      </c>
    </row>
    <row r="69" spans="1:32">
      <c r="A69" t="s">
        <v>4</v>
      </c>
      <c r="B69" s="16">
        <f t="shared" si="7"/>
        <v>0</v>
      </c>
      <c r="C69" s="16">
        <f t="shared" si="8"/>
        <v>0</v>
      </c>
      <c r="D69" s="16">
        <f t="shared" si="6"/>
        <v>0</v>
      </c>
      <c r="E69" s="16">
        <f t="shared" si="6"/>
        <v>0</v>
      </c>
      <c r="F69" s="16">
        <f t="shared" si="6"/>
        <v>0</v>
      </c>
      <c r="G69" s="16">
        <f t="shared" si="6"/>
        <v>0</v>
      </c>
      <c r="H69" s="16">
        <f t="shared" si="6"/>
        <v>0</v>
      </c>
      <c r="I69" s="16">
        <f t="shared" si="6"/>
        <v>0</v>
      </c>
      <c r="J69" s="16">
        <f t="shared" si="6"/>
        <v>0</v>
      </c>
      <c r="K69" s="16">
        <f t="shared" si="6"/>
        <v>0</v>
      </c>
      <c r="L69" s="16">
        <f t="shared" si="6"/>
        <v>0</v>
      </c>
      <c r="M69" s="16">
        <f t="shared" si="6"/>
        <v>0</v>
      </c>
      <c r="N69" s="16">
        <f t="shared" si="6"/>
        <v>0</v>
      </c>
      <c r="O69" s="16">
        <f t="shared" si="6"/>
        <v>0</v>
      </c>
      <c r="P69" s="16">
        <f t="shared" si="6"/>
        <v>0</v>
      </c>
      <c r="Q69" s="16">
        <f t="shared" si="6"/>
        <v>0</v>
      </c>
      <c r="R69" s="16">
        <f t="shared" si="6"/>
        <v>0</v>
      </c>
      <c r="S69" s="16">
        <f t="shared" si="6"/>
        <v>0</v>
      </c>
      <c r="T69" s="16">
        <f t="shared" si="6"/>
        <v>0</v>
      </c>
      <c r="U69" s="16">
        <f t="shared" si="6"/>
        <v>0</v>
      </c>
      <c r="V69" s="16">
        <f t="shared" si="6"/>
        <v>0</v>
      </c>
      <c r="W69" s="16">
        <f t="shared" si="6"/>
        <v>0</v>
      </c>
      <c r="X69" s="16">
        <f t="shared" si="6"/>
        <v>0</v>
      </c>
      <c r="Y69" s="16">
        <f t="shared" si="6"/>
        <v>0</v>
      </c>
      <c r="Z69" s="16">
        <f t="shared" si="6"/>
        <v>0</v>
      </c>
      <c r="AA69" s="16">
        <f t="shared" si="6"/>
        <v>0</v>
      </c>
      <c r="AB69" s="16">
        <f t="shared" si="6"/>
        <v>0</v>
      </c>
      <c r="AC69" s="16">
        <f t="shared" si="6"/>
        <v>0</v>
      </c>
      <c r="AD69" s="16">
        <f t="shared" si="6"/>
        <v>0</v>
      </c>
      <c r="AE69" s="16">
        <f t="shared" si="6"/>
        <v>0</v>
      </c>
      <c r="AF69" s="16">
        <f t="shared" si="6"/>
        <v>0</v>
      </c>
    </row>
    <row r="70" spans="1:32">
      <c r="A70" t="s">
        <v>5</v>
      </c>
      <c r="B70" s="16">
        <f t="shared" si="7"/>
        <v>272616755919.40503</v>
      </c>
      <c r="C70" s="16">
        <f t="shared" si="8"/>
        <v>282634951552.20038</v>
      </c>
      <c r="D70" s="16">
        <f t="shared" si="6"/>
        <v>292653147184.99567</v>
      </c>
      <c r="E70" s="16">
        <f t="shared" si="6"/>
        <v>302671342817.79095</v>
      </c>
      <c r="F70" s="16">
        <f t="shared" si="6"/>
        <v>312689538450.58636</v>
      </c>
      <c r="G70" s="16">
        <f t="shared" si="6"/>
        <v>322707734083.38159</v>
      </c>
      <c r="H70" s="16">
        <f t="shared" si="6"/>
        <v>325306656725.29309</v>
      </c>
      <c r="I70" s="16">
        <f t="shared" si="6"/>
        <v>327905579367.20453</v>
      </c>
      <c r="J70" s="16">
        <f t="shared" si="6"/>
        <v>330504502009.11597</v>
      </c>
      <c r="K70" s="16">
        <f t="shared" si="6"/>
        <v>333103424651.02747</v>
      </c>
      <c r="L70" s="16">
        <f t="shared" si="6"/>
        <v>335702347292.9389</v>
      </c>
      <c r="M70" s="16">
        <f t="shared" si="6"/>
        <v>337075363028.28839</v>
      </c>
      <c r="N70" s="16">
        <f t="shared" si="6"/>
        <v>338448378763.63776</v>
      </c>
      <c r="O70" s="16">
        <f t="shared" si="6"/>
        <v>339821394498.98724</v>
      </c>
      <c r="P70" s="16">
        <f t="shared" si="6"/>
        <v>341194410234.33667</v>
      </c>
      <c r="Q70" s="16">
        <f t="shared" si="6"/>
        <v>342567425969.6861</v>
      </c>
      <c r="R70" s="16">
        <f t="shared" si="6"/>
        <v>343548151494.93573</v>
      </c>
      <c r="S70" s="16">
        <f t="shared" si="6"/>
        <v>344528877020.18536</v>
      </c>
      <c r="T70" s="16">
        <f t="shared" si="6"/>
        <v>345509602545.43488</v>
      </c>
      <c r="U70" s="16">
        <f t="shared" si="6"/>
        <v>346490328070.68451</v>
      </c>
      <c r="V70" s="16">
        <f t="shared" si="6"/>
        <v>347471053595.93408</v>
      </c>
      <c r="W70" s="16">
        <f t="shared" si="6"/>
        <v>348974832734.65039</v>
      </c>
      <c r="X70" s="16">
        <f t="shared" si="6"/>
        <v>350121984409.63904</v>
      </c>
      <c r="Y70" s="16">
        <f t="shared" si="6"/>
        <v>351269136084.62811</v>
      </c>
      <c r="Z70" s="16">
        <f t="shared" si="6"/>
        <v>352416287759.61707</v>
      </c>
      <c r="AA70" s="16">
        <f t="shared" si="6"/>
        <v>353563439434.60608</v>
      </c>
      <c r="AB70" s="16">
        <f t="shared" si="6"/>
        <v>354710591109.59473</v>
      </c>
      <c r="AC70" s="16">
        <f t="shared" si="6"/>
        <v>355857742784.58374</v>
      </c>
      <c r="AD70" s="16">
        <f t="shared" si="6"/>
        <v>357004894459.57269</v>
      </c>
      <c r="AE70" s="16">
        <f t="shared" si="6"/>
        <v>358152046134.56171</v>
      </c>
      <c r="AF70" s="16">
        <f t="shared" si="6"/>
        <v>359299197809.55066</v>
      </c>
    </row>
    <row r="71" spans="1:32">
      <c r="A71" t="s">
        <v>6</v>
      </c>
      <c r="B71" s="16">
        <f t="shared" si="7"/>
        <v>2504142369901.8398</v>
      </c>
      <c r="C71" s="16">
        <f t="shared" si="8"/>
        <v>2596165283421.7441</v>
      </c>
      <c r="D71" s="16">
        <f t="shared" si="6"/>
        <v>2688188196941.6489</v>
      </c>
      <c r="E71" s="16">
        <f t="shared" si="6"/>
        <v>2780211110461.5537</v>
      </c>
      <c r="F71" s="16">
        <f t="shared" si="6"/>
        <v>2872234023981.458</v>
      </c>
      <c r="G71" s="16">
        <f t="shared" si="6"/>
        <v>2964256937501.3628</v>
      </c>
      <c r="H71" s="16">
        <f t="shared" si="6"/>
        <v>2988129543136.9155</v>
      </c>
      <c r="I71" s="16">
        <f t="shared" si="6"/>
        <v>3012002148772.4683</v>
      </c>
      <c r="J71" s="16">
        <f t="shared" si="6"/>
        <v>3035874754408.021</v>
      </c>
      <c r="K71" s="16">
        <f t="shared" si="6"/>
        <v>3059747360043.5737</v>
      </c>
      <c r="L71" s="16">
        <f t="shared" si="6"/>
        <v>3083619965679.1265</v>
      </c>
      <c r="M71" s="16">
        <f t="shared" si="6"/>
        <v>3096231908279.041</v>
      </c>
      <c r="N71" s="16">
        <f t="shared" si="6"/>
        <v>3108843850878.9556</v>
      </c>
      <c r="O71" s="16">
        <f t="shared" si="6"/>
        <v>3121455793478.8706</v>
      </c>
      <c r="P71" s="16">
        <f t="shared" si="6"/>
        <v>3134067736078.7852</v>
      </c>
      <c r="Q71" s="16">
        <f t="shared" si="6"/>
        <v>3146679678678.7002</v>
      </c>
      <c r="R71" s="16">
        <f t="shared" si="6"/>
        <v>3155688209107.21</v>
      </c>
      <c r="S71" s="16">
        <f t="shared" si="6"/>
        <v>3164696739535.7202</v>
      </c>
      <c r="T71" s="16">
        <f t="shared" si="6"/>
        <v>3173705269964.231</v>
      </c>
      <c r="U71" s="16">
        <f t="shared" si="6"/>
        <v>3182713800392.7412</v>
      </c>
      <c r="V71" s="16">
        <f t="shared" si="6"/>
        <v>3191722330821.2515</v>
      </c>
      <c r="W71" s="16">
        <f t="shared" si="6"/>
        <v>3205535410811.6367</v>
      </c>
      <c r="X71" s="16">
        <f t="shared" si="6"/>
        <v>3216072661555.2861</v>
      </c>
      <c r="Y71" s="16">
        <f t="shared" si="6"/>
        <v>3226609912298.938</v>
      </c>
      <c r="Z71" s="16">
        <f t="shared" si="6"/>
        <v>3237147163042.5903</v>
      </c>
      <c r="AA71" s="16">
        <f t="shared" si="6"/>
        <v>3247684413786.2422</v>
      </c>
      <c r="AB71" s="16">
        <f t="shared" si="6"/>
        <v>3258221664529.8916</v>
      </c>
      <c r="AC71" s="16">
        <f t="shared" si="6"/>
        <v>3268758915273.5439</v>
      </c>
      <c r="AD71" s="16">
        <f t="shared" si="6"/>
        <v>3279296166017.1963</v>
      </c>
      <c r="AE71" s="16">
        <f t="shared" si="6"/>
        <v>3289833416760.8486</v>
      </c>
      <c r="AF71" s="16">
        <f t="shared" si="6"/>
        <v>3300370667504.5005</v>
      </c>
    </row>
    <row r="72" spans="1:32">
      <c r="A72" t="s">
        <v>7</v>
      </c>
      <c r="B72" s="16">
        <f t="shared" si="7"/>
        <v>1886872159268.1277</v>
      </c>
      <c r="C72" s="16">
        <f t="shared" si="8"/>
        <v>1956211457074.208</v>
      </c>
      <c r="D72" s="16">
        <f t="shared" si="6"/>
        <v>2025550754880.2878</v>
      </c>
      <c r="E72" s="16">
        <f t="shared" si="6"/>
        <v>2094890052686.3679</v>
      </c>
      <c r="F72" s="16">
        <f t="shared" si="6"/>
        <v>2164229350492.4478</v>
      </c>
      <c r="G72" s="16">
        <f t="shared" si="6"/>
        <v>2233568648298.5278</v>
      </c>
      <c r="H72" s="16">
        <f t="shared" si="6"/>
        <v>2251556665067.9883</v>
      </c>
      <c r="I72" s="16">
        <f t="shared" si="6"/>
        <v>2269544681837.4497</v>
      </c>
      <c r="J72" s="16">
        <f t="shared" si="6"/>
        <v>2287532698606.9106</v>
      </c>
      <c r="K72" s="16">
        <f t="shared" si="6"/>
        <v>2305520715376.3711</v>
      </c>
      <c r="L72" s="16">
        <f t="shared" si="6"/>
        <v>2323508732145.8325</v>
      </c>
      <c r="M72" s="16">
        <f t="shared" si="6"/>
        <v>2333011835344.7925</v>
      </c>
      <c r="N72" s="16">
        <f t="shared" si="6"/>
        <v>2342514938543.7534</v>
      </c>
      <c r="O72" s="16">
        <f t="shared" si="6"/>
        <v>2352018041742.7134</v>
      </c>
      <c r="P72" s="16">
        <f t="shared" si="6"/>
        <v>2361521144941.6738</v>
      </c>
      <c r="Q72" s="16">
        <f t="shared" si="6"/>
        <v>2371024248140.6348</v>
      </c>
      <c r="R72" s="16">
        <f t="shared" si="6"/>
        <v>2377812178997.0352</v>
      </c>
      <c r="S72" s="16">
        <f t="shared" si="6"/>
        <v>2384600109853.4355</v>
      </c>
      <c r="T72" s="16">
        <f t="shared" si="6"/>
        <v>2391388040709.8354</v>
      </c>
      <c r="U72" s="16">
        <f t="shared" si="6"/>
        <v>2398175971566.2354</v>
      </c>
      <c r="V72" s="16">
        <f t="shared" si="6"/>
        <v>2404963902422.6357</v>
      </c>
      <c r="W72" s="16">
        <f t="shared" si="6"/>
        <v>2415372063069.1182</v>
      </c>
      <c r="X72" s="16">
        <f t="shared" si="6"/>
        <v>2423311885222.3604</v>
      </c>
      <c r="Y72" s="16">
        <f t="shared" si="6"/>
        <v>2431251707375.605</v>
      </c>
      <c r="Z72" s="16">
        <f t="shared" si="6"/>
        <v>2439191529528.8491</v>
      </c>
      <c r="AA72" s="16">
        <f t="shared" si="6"/>
        <v>2447131351682.0942</v>
      </c>
      <c r="AB72" s="16">
        <f t="shared" si="6"/>
        <v>2455071173835.3364</v>
      </c>
      <c r="AC72" s="16">
        <f t="shared" si="6"/>
        <v>2463010995988.5806</v>
      </c>
      <c r="AD72" s="16">
        <f t="shared" si="6"/>
        <v>2470950818141.8252</v>
      </c>
      <c r="AE72" s="16">
        <f t="shared" si="6"/>
        <v>2478890640295.0698</v>
      </c>
      <c r="AF72" s="16">
        <f t="shared" si="6"/>
        <v>2486830462448.3135</v>
      </c>
    </row>
    <row r="73" spans="1:32">
      <c r="A73" t="s">
        <v>8</v>
      </c>
      <c r="B73" s="16">
        <f t="shared" si="7"/>
        <v>316825969158.07257</v>
      </c>
      <c r="C73" s="16">
        <f t="shared" si="8"/>
        <v>328468777135.41461</v>
      </c>
      <c r="D73" s="16">
        <f t="shared" si="6"/>
        <v>340111585112.75659</v>
      </c>
      <c r="E73" s="16">
        <f t="shared" si="6"/>
        <v>351754393090.09857</v>
      </c>
      <c r="F73" s="16">
        <f t="shared" si="6"/>
        <v>363397201067.44061</v>
      </c>
      <c r="G73" s="16">
        <f t="shared" si="6"/>
        <v>375040009044.78259</v>
      </c>
      <c r="H73" s="16">
        <f t="shared" si="6"/>
        <v>378060388999.10168</v>
      </c>
      <c r="I73" s="16">
        <f t="shared" si="6"/>
        <v>381080768953.42065</v>
      </c>
      <c r="J73" s="16">
        <f t="shared" si="6"/>
        <v>384101148907.73975</v>
      </c>
      <c r="K73" s="16">
        <f t="shared" si="6"/>
        <v>387121528862.05872</v>
      </c>
      <c r="L73" s="16">
        <f t="shared" si="6"/>
        <v>390141908816.37775</v>
      </c>
      <c r="M73" s="16">
        <f t="shared" si="6"/>
        <v>391737581245.07458</v>
      </c>
      <c r="N73" s="16">
        <f t="shared" si="6"/>
        <v>393333253673.77148</v>
      </c>
      <c r="O73" s="16">
        <f t="shared" si="6"/>
        <v>394928926102.46826</v>
      </c>
      <c r="P73" s="16">
        <f t="shared" si="6"/>
        <v>396524598531.1651</v>
      </c>
      <c r="Q73" s="16">
        <f t="shared" si="6"/>
        <v>398120270959.862</v>
      </c>
      <c r="R73" s="16">
        <f t="shared" si="6"/>
        <v>399260036980.35968</v>
      </c>
      <c r="S73" s="16">
        <f t="shared" si="6"/>
        <v>400399803000.85742</v>
      </c>
      <c r="T73" s="16">
        <f t="shared" si="6"/>
        <v>401539569021.35522</v>
      </c>
      <c r="U73" s="16">
        <f t="shared" si="6"/>
        <v>402679335041.85297</v>
      </c>
      <c r="V73" s="16">
        <f t="shared" si="6"/>
        <v>403819101062.35059</v>
      </c>
      <c r="W73" s="16">
        <f t="shared" si="6"/>
        <v>405566742293.78076</v>
      </c>
      <c r="X73" s="16">
        <f t="shared" si="6"/>
        <v>406899923154.1203</v>
      </c>
      <c r="Y73" s="16">
        <f t="shared" si="6"/>
        <v>408233104014.46014</v>
      </c>
      <c r="Z73" s="16">
        <f t="shared" si="6"/>
        <v>409566284874.79999</v>
      </c>
      <c r="AA73" s="16">
        <f t="shared" si="6"/>
        <v>410899465735.13989</v>
      </c>
      <c r="AB73" s="16">
        <f t="shared" si="6"/>
        <v>412232646595.47937</v>
      </c>
      <c r="AC73" s="16">
        <f t="shared" si="6"/>
        <v>413565827455.81921</v>
      </c>
      <c r="AD73" s="16">
        <f t="shared" si="6"/>
        <v>414899008316.15912</v>
      </c>
      <c r="AE73" s="16">
        <f t="shared" si="6"/>
        <v>416232189176.49896</v>
      </c>
      <c r="AF73" s="16">
        <f t="shared" si="6"/>
        <v>417565370036.83887</v>
      </c>
    </row>
    <row r="74" spans="1:32">
      <c r="A74" t="s">
        <v>9</v>
      </c>
      <c r="B74" s="16">
        <f t="shared" si="7"/>
        <v>1808778065510.1375</v>
      </c>
      <c r="C74" s="16">
        <f t="shared" si="8"/>
        <v>1875247540049.5044</v>
      </c>
      <c r="D74" s="16">
        <f t="shared" si="6"/>
        <v>1941717014588.8708</v>
      </c>
      <c r="E74" s="16">
        <f t="shared" si="6"/>
        <v>2008186489128.2378</v>
      </c>
      <c r="F74" s="16">
        <f t="shared" si="6"/>
        <v>2074655963667.6042</v>
      </c>
      <c r="G74" s="16">
        <f t="shared" si="6"/>
        <v>2141125438206.9707</v>
      </c>
      <c r="H74" s="16">
        <f t="shared" si="6"/>
        <v>2158368964756.8828</v>
      </c>
      <c r="I74" s="16">
        <f t="shared" si="6"/>
        <v>2175612491306.7947</v>
      </c>
      <c r="J74" s="16">
        <f t="shared" si="6"/>
        <v>2192856017856.7063</v>
      </c>
      <c r="K74" s="16">
        <f t="shared" si="6"/>
        <v>2210099544406.6182</v>
      </c>
      <c r="L74" s="16">
        <f t="shared" si="6"/>
        <v>2227343070956.5298</v>
      </c>
      <c r="M74" s="16">
        <f t="shared" si="6"/>
        <v>2236452858567.8037</v>
      </c>
      <c r="N74" s="16">
        <f t="shared" si="6"/>
        <v>2245562646179.0786</v>
      </c>
      <c r="O74" s="16">
        <f t="shared" si="6"/>
        <v>2254672433790.3525</v>
      </c>
      <c r="P74" s="16">
        <f t="shared" si="6"/>
        <v>2263782221401.627</v>
      </c>
      <c r="Q74" s="16">
        <f t="shared" si="6"/>
        <v>2272892009012.9014</v>
      </c>
      <c r="R74" s="16">
        <f t="shared" si="6"/>
        <v>2279399000163.8105</v>
      </c>
      <c r="S74" s="16">
        <f t="shared" si="6"/>
        <v>2285905991314.7212</v>
      </c>
      <c r="T74" s="16">
        <f t="shared" si="6"/>
        <v>2292412982465.6313</v>
      </c>
      <c r="U74" s="16">
        <f t="shared" si="6"/>
        <v>2298919973616.541</v>
      </c>
      <c r="V74" s="16">
        <f t="shared" si="6"/>
        <v>2305426964767.4507</v>
      </c>
      <c r="W74" s="16">
        <f t="shared" si="6"/>
        <v>2315404351198.8481</v>
      </c>
      <c r="X74" s="16">
        <f t="shared" si="6"/>
        <v>2323015559029.9111</v>
      </c>
      <c r="Y74" s="16">
        <f t="shared" si="6"/>
        <v>2330626766860.9766</v>
      </c>
      <c r="Z74" s="16">
        <f t="shared" si="6"/>
        <v>2338237974692.041</v>
      </c>
      <c r="AA74" s="16">
        <f t="shared" si="6"/>
        <v>2345849182523.1064</v>
      </c>
      <c r="AB74" s="16">
        <f t="shared" si="6"/>
        <v>2353460390354.1694</v>
      </c>
      <c r="AC74" s="16">
        <f t="shared" si="6"/>
        <v>2361071598185.2339</v>
      </c>
      <c r="AD74" s="16">
        <f t="shared" si="6"/>
        <v>2368682806016.2988</v>
      </c>
      <c r="AE74" s="16">
        <f t="shared" si="6"/>
        <v>2376294013847.3638</v>
      </c>
      <c r="AF74" s="16">
        <f t="shared" si="6"/>
        <v>2383905221678.4292</v>
      </c>
    </row>
    <row r="75" spans="1:32">
      <c r="A75" t="s">
        <v>648</v>
      </c>
      <c r="B75" s="16">
        <f t="shared" si="7"/>
        <v>0</v>
      </c>
      <c r="C75" s="16">
        <f t="shared" si="8"/>
        <v>0</v>
      </c>
      <c r="D75" s="16">
        <f t="shared" si="6"/>
        <v>0</v>
      </c>
      <c r="E75" s="16">
        <f t="shared" si="6"/>
        <v>0</v>
      </c>
      <c r="F75" s="16">
        <f t="shared" si="6"/>
        <v>0</v>
      </c>
      <c r="G75" s="16">
        <f t="shared" si="6"/>
        <v>0</v>
      </c>
      <c r="H75" s="16">
        <f t="shared" si="6"/>
        <v>0</v>
      </c>
      <c r="I75" s="16">
        <f t="shared" si="6"/>
        <v>0</v>
      </c>
      <c r="J75" s="16">
        <f t="shared" si="6"/>
        <v>0</v>
      </c>
      <c r="K75" s="16">
        <f t="shared" si="6"/>
        <v>0</v>
      </c>
      <c r="L75" s="16">
        <f t="shared" si="6"/>
        <v>0</v>
      </c>
      <c r="M75" s="16">
        <f t="shared" si="6"/>
        <v>0</v>
      </c>
      <c r="N75" s="16">
        <f t="shared" si="6"/>
        <v>0</v>
      </c>
      <c r="O75" s="16">
        <f t="shared" si="6"/>
        <v>0</v>
      </c>
      <c r="P75" s="16">
        <f t="shared" si="6"/>
        <v>0</v>
      </c>
      <c r="Q75" s="16">
        <f t="shared" si="6"/>
        <v>0</v>
      </c>
      <c r="R75" s="16">
        <f t="shared" si="6"/>
        <v>0</v>
      </c>
      <c r="S75" s="16">
        <f t="shared" si="6"/>
        <v>0</v>
      </c>
      <c r="T75" s="16">
        <f t="shared" si="6"/>
        <v>0</v>
      </c>
      <c r="U75" s="16">
        <f t="shared" si="6"/>
        <v>0</v>
      </c>
      <c r="V75" s="16">
        <f t="shared" si="6"/>
        <v>0</v>
      </c>
      <c r="W75" s="16">
        <f t="shared" si="6"/>
        <v>0</v>
      </c>
      <c r="X75" s="16">
        <f t="shared" si="6"/>
        <v>0</v>
      </c>
      <c r="Y75" s="16">
        <f t="shared" si="6"/>
        <v>0</v>
      </c>
      <c r="Z75" s="16">
        <f t="shared" si="6"/>
        <v>0</v>
      </c>
      <c r="AA75" s="16">
        <f t="shared" si="6"/>
        <v>0</v>
      </c>
      <c r="AB75" s="16">
        <f t="shared" si="6"/>
        <v>0</v>
      </c>
      <c r="AC75" s="16">
        <f t="shared" si="6"/>
        <v>0</v>
      </c>
      <c r="AD75" s="16">
        <f t="shared" si="6"/>
        <v>0</v>
      </c>
      <c r="AE75" s="16">
        <f t="shared" si="6"/>
        <v>0</v>
      </c>
      <c r="AF75" s="16">
        <f t="shared" si="6"/>
        <v>0</v>
      </c>
    </row>
    <row r="76" spans="1:32">
      <c r="A76" t="s">
        <v>125</v>
      </c>
      <c r="B76" s="16">
        <f t="shared" si="7"/>
        <v>6548504284325.542</v>
      </c>
      <c r="C76" s="16">
        <f t="shared" si="8"/>
        <v>6937123482228.752</v>
      </c>
      <c r="D76" s="16">
        <f t="shared" si="6"/>
        <v>7325742680131.9639</v>
      </c>
      <c r="E76" s="16">
        <f t="shared" si="6"/>
        <v>7714361878035.1748</v>
      </c>
      <c r="F76" s="16">
        <f t="shared" si="6"/>
        <v>8102981075938.3857</v>
      </c>
      <c r="G76" s="16">
        <f t="shared" si="6"/>
        <v>8491600273841.5986</v>
      </c>
      <c r="H76" s="16">
        <f t="shared" si="6"/>
        <v>8674669599811.584</v>
      </c>
      <c r="I76" s="16">
        <f t="shared" si="6"/>
        <v>8857738925781.6348</v>
      </c>
      <c r="J76" s="16">
        <f t="shared" si="6"/>
        <v>9040808251751.6855</v>
      </c>
      <c r="K76" s="16">
        <f t="shared" si="6"/>
        <v>9223877577721.7383</v>
      </c>
      <c r="L76" s="16">
        <f t="shared" si="6"/>
        <v>9406946903691.8535</v>
      </c>
      <c r="M76" s="16">
        <f t="shared" ref="D76:AF85" si="9">IFERROR($B76*M20/$B20,0)</f>
        <v>9568764825388.459</v>
      </c>
      <c r="N76" s="16">
        <f t="shared" si="9"/>
        <v>9730582747085.0625</v>
      </c>
      <c r="O76" s="16">
        <f t="shared" si="9"/>
        <v>9892400668781.666</v>
      </c>
      <c r="P76" s="16">
        <f t="shared" si="9"/>
        <v>10054218590478.271</v>
      </c>
      <c r="Q76" s="16">
        <f t="shared" si="9"/>
        <v>10216036512174.877</v>
      </c>
      <c r="R76" s="16">
        <f t="shared" si="9"/>
        <v>10368380916303.734</v>
      </c>
      <c r="S76" s="16">
        <f t="shared" si="9"/>
        <v>10520725320432.658</v>
      </c>
      <c r="T76" s="16">
        <f t="shared" si="9"/>
        <v>10673069724561.582</v>
      </c>
      <c r="U76" s="16">
        <f t="shared" si="9"/>
        <v>10825414128690.506</v>
      </c>
      <c r="V76" s="16">
        <f t="shared" si="9"/>
        <v>10977758532819.494</v>
      </c>
      <c r="W76" s="16">
        <f t="shared" si="9"/>
        <v>11142734293705.219</v>
      </c>
      <c r="X76" s="16">
        <f t="shared" si="9"/>
        <v>11299097765893.191</v>
      </c>
      <c r="Y76" s="16">
        <f t="shared" si="9"/>
        <v>11455461238081.1</v>
      </c>
      <c r="Z76" s="16">
        <f t="shared" si="9"/>
        <v>11611824710269.008</v>
      </c>
      <c r="AA76" s="16">
        <f t="shared" si="9"/>
        <v>11768188182456.98</v>
      </c>
      <c r="AB76" s="16">
        <f t="shared" si="9"/>
        <v>11924551654644.889</v>
      </c>
      <c r="AC76" s="16">
        <f t="shared" si="9"/>
        <v>12080915126832.863</v>
      </c>
      <c r="AD76" s="16">
        <f t="shared" si="9"/>
        <v>12237278599020.771</v>
      </c>
      <c r="AE76" s="16">
        <f t="shared" si="9"/>
        <v>12393642071208.678</v>
      </c>
      <c r="AF76" s="16">
        <f t="shared" si="9"/>
        <v>12550005543396.65</v>
      </c>
    </row>
    <row r="77" spans="1:32">
      <c r="A77" t="s">
        <v>12</v>
      </c>
      <c r="B77" s="16">
        <f t="shared" si="7"/>
        <v>5312663697333.9922</v>
      </c>
      <c r="C77" s="16">
        <f t="shared" si="8"/>
        <v>5627942273195.8525</v>
      </c>
      <c r="D77" s="16">
        <f t="shared" si="9"/>
        <v>5943220849057.7119</v>
      </c>
      <c r="E77" s="16">
        <f t="shared" si="9"/>
        <v>6258499424919.5713</v>
      </c>
      <c r="F77" s="16">
        <f t="shared" si="9"/>
        <v>6573778000781.4326</v>
      </c>
      <c r="G77" s="16">
        <f t="shared" si="9"/>
        <v>6889056576643.293</v>
      </c>
      <c r="H77" s="16">
        <f t="shared" si="9"/>
        <v>7037576867681.9834</v>
      </c>
      <c r="I77" s="16">
        <f t="shared" si="9"/>
        <v>7186097158720.7275</v>
      </c>
      <c r="J77" s="16">
        <f t="shared" si="9"/>
        <v>7334617449759.4717</v>
      </c>
      <c r="K77" s="16">
        <f t="shared" si="9"/>
        <v>7483137740798.2158</v>
      </c>
      <c r="L77" s="16">
        <f t="shared" si="9"/>
        <v>7631658031837.0137</v>
      </c>
      <c r="M77" s="16">
        <f t="shared" si="9"/>
        <v>7762937505874.0566</v>
      </c>
      <c r="N77" s="16">
        <f t="shared" si="9"/>
        <v>7894216979911.1006</v>
      </c>
      <c r="O77" s="16">
        <f t="shared" si="9"/>
        <v>8025496453948.1436</v>
      </c>
      <c r="P77" s="16">
        <f t="shared" si="9"/>
        <v>8156775927985.1885</v>
      </c>
      <c r="Q77" s="16">
        <f t="shared" si="9"/>
        <v>8288055402022.2334</v>
      </c>
      <c r="R77" s="16">
        <f t="shared" si="9"/>
        <v>8411649210648.8281</v>
      </c>
      <c r="S77" s="16">
        <f t="shared" si="9"/>
        <v>8535243019275.4746</v>
      </c>
      <c r="T77" s="16">
        <f t="shared" si="9"/>
        <v>8658836827902.1221</v>
      </c>
      <c r="U77" s="16">
        <f t="shared" si="9"/>
        <v>8782430636528.7686</v>
      </c>
      <c r="V77" s="16">
        <f t="shared" si="9"/>
        <v>8906024445155.4688</v>
      </c>
      <c r="W77" s="16">
        <f t="shared" si="9"/>
        <v>9039865807662.5586</v>
      </c>
      <c r="X77" s="16">
        <f t="shared" si="9"/>
        <v>9166720201614.8555</v>
      </c>
      <c r="Y77" s="16">
        <f t="shared" si="9"/>
        <v>9293574595567.1016</v>
      </c>
      <c r="Z77" s="16">
        <f t="shared" si="9"/>
        <v>9420428989519.3457</v>
      </c>
      <c r="AA77" s="16">
        <f t="shared" si="9"/>
        <v>9547283383471.6426</v>
      </c>
      <c r="AB77" s="16">
        <f t="shared" si="9"/>
        <v>9674137777423.8867</v>
      </c>
      <c r="AC77" s="16">
        <f t="shared" si="9"/>
        <v>9800992171376.1836</v>
      </c>
      <c r="AD77" s="16">
        <f t="shared" si="9"/>
        <v>9927846565328.4277</v>
      </c>
      <c r="AE77" s="16">
        <f t="shared" si="9"/>
        <v>10054700959280.674</v>
      </c>
      <c r="AF77" s="16">
        <f t="shared" si="9"/>
        <v>10181555353232.971</v>
      </c>
    </row>
    <row r="78" spans="1:32">
      <c r="A78" t="s">
        <v>13</v>
      </c>
      <c r="B78" s="16">
        <f t="shared" si="7"/>
        <v>608345740355.34863</v>
      </c>
      <c r="C78" s="16">
        <f t="shared" si="8"/>
        <v>630701397177.33545</v>
      </c>
      <c r="D78" s="16">
        <f t="shared" si="9"/>
        <v>653057053999.32239</v>
      </c>
      <c r="E78" s="16">
        <f t="shared" si="9"/>
        <v>675412710821.30933</v>
      </c>
      <c r="F78" s="16">
        <f t="shared" si="9"/>
        <v>697768367643.29626</v>
      </c>
      <c r="G78" s="16">
        <f t="shared" si="9"/>
        <v>720124024465.28308</v>
      </c>
      <c r="H78" s="16">
        <f t="shared" si="9"/>
        <v>725923534159.35107</v>
      </c>
      <c r="I78" s="16">
        <f t="shared" si="9"/>
        <v>731723043853.41882</v>
      </c>
      <c r="J78" s="16">
        <f t="shared" si="9"/>
        <v>737522553547.48669</v>
      </c>
      <c r="K78" s="16">
        <f t="shared" si="9"/>
        <v>743322063241.55432</v>
      </c>
      <c r="L78" s="16">
        <f t="shared" si="9"/>
        <v>749121572935.62207</v>
      </c>
      <c r="M78" s="16">
        <f t="shared" si="9"/>
        <v>752185464849.46924</v>
      </c>
      <c r="N78" s="16">
        <f t="shared" si="9"/>
        <v>755249356763.31641</v>
      </c>
      <c r="O78" s="16">
        <f t="shared" si="9"/>
        <v>758313248677.16357</v>
      </c>
      <c r="P78" s="16">
        <f t="shared" si="9"/>
        <v>761377140591.01074</v>
      </c>
      <c r="Q78" s="16">
        <f t="shared" si="9"/>
        <v>764441032504.85791</v>
      </c>
      <c r="R78" s="16">
        <f t="shared" si="9"/>
        <v>766629526729.0343</v>
      </c>
      <c r="S78" s="16">
        <f t="shared" si="9"/>
        <v>768818020953.21082</v>
      </c>
      <c r="T78" s="16">
        <f t="shared" si="9"/>
        <v>771006515177.38721</v>
      </c>
      <c r="U78" s="16">
        <f t="shared" si="9"/>
        <v>773195009401.56384</v>
      </c>
      <c r="V78" s="16">
        <f t="shared" si="9"/>
        <v>775383503625.74023</v>
      </c>
      <c r="W78" s="16">
        <f t="shared" si="9"/>
        <v>778739194769.47815</v>
      </c>
      <c r="X78" s="16">
        <f t="shared" si="9"/>
        <v>781299069831.69617</v>
      </c>
      <c r="Y78" s="16">
        <f t="shared" si="9"/>
        <v>783858944893.91479</v>
      </c>
      <c r="Z78" s="16">
        <f t="shared" si="9"/>
        <v>786418819956.13367</v>
      </c>
      <c r="AA78" s="16">
        <f t="shared" si="9"/>
        <v>788978695018.35242</v>
      </c>
      <c r="AB78" s="16">
        <f t="shared" si="9"/>
        <v>791538570080.57043</v>
      </c>
      <c r="AC78" s="16">
        <f t="shared" si="9"/>
        <v>794098445142.78918</v>
      </c>
      <c r="AD78" s="16">
        <f t="shared" si="9"/>
        <v>796658320205.00781</v>
      </c>
      <c r="AE78" s="16">
        <f t="shared" si="9"/>
        <v>799218195267.22668</v>
      </c>
      <c r="AF78" s="16">
        <f t="shared" si="9"/>
        <v>801778070329.44543</v>
      </c>
    </row>
    <row r="79" spans="1:32">
      <c r="A79" t="s">
        <v>14</v>
      </c>
      <c r="B79" s="16">
        <f t="shared" si="7"/>
        <v>1533138778933.833</v>
      </c>
      <c r="C79" s="16">
        <f t="shared" si="8"/>
        <v>1589478985051.3352</v>
      </c>
      <c r="D79" s="16">
        <f t="shared" si="9"/>
        <v>1645819191168.8376</v>
      </c>
      <c r="E79" s="16">
        <f t="shared" si="9"/>
        <v>1702159397286.3396</v>
      </c>
      <c r="F79" s="16">
        <f t="shared" si="9"/>
        <v>1758499603403.842</v>
      </c>
      <c r="G79" s="16">
        <f t="shared" si="9"/>
        <v>1814839809521.3442</v>
      </c>
      <c r="H79" s="16">
        <f t="shared" si="9"/>
        <v>1829455598900.562</v>
      </c>
      <c r="I79" s="16">
        <f t="shared" si="9"/>
        <v>1844071388279.7798</v>
      </c>
      <c r="J79" s="16">
        <f t="shared" si="9"/>
        <v>1858687177658.9973</v>
      </c>
      <c r="K79" s="16">
        <f t="shared" si="9"/>
        <v>1873302967038.2148</v>
      </c>
      <c r="L79" s="16">
        <f t="shared" si="9"/>
        <v>1887918756417.4329</v>
      </c>
      <c r="M79" s="16">
        <f t="shared" si="9"/>
        <v>1895640305523.4341</v>
      </c>
      <c r="N79" s="16">
        <f t="shared" si="9"/>
        <v>1903361854629.4363</v>
      </c>
      <c r="O79" s="16">
        <f t="shared" si="9"/>
        <v>1911083403735.438</v>
      </c>
      <c r="P79" s="16">
        <f t="shared" si="9"/>
        <v>1918804952841.4397</v>
      </c>
      <c r="Q79" s="16">
        <f t="shared" si="9"/>
        <v>1926526501947.4417</v>
      </c>
      <c r="R79" s="16">
        <f t="shared" si="9"/>
        <v>1932041894166.0142</v>
      </c>
      <c r="S79" s="16">
        <f t="shared" si="9"/>
        <v>1937557286384.5867</v>
      </c>
      <c r="T79" s="16">
        <f t="shared" si="9"/>
        <v>1943072678603.1597</v>
      </c>
      <c r="U79" s="16">
        <f t="shared" si="9"/>
        <v>1948588070821.7322</v>
      </c>
      <c r="V79" s="16">
        <f t="shared" si="9"/>
        <v>1954103463040.3047</v>
      </c>
      <c r="W79" s="16">
        <f t="shared" si="9"/>
        <v>1962560397775.4509</v>
      </c>
      <c r="X79" s="16">
        <f t="shared" si="9"/>
        <v>1969011735340.2043</v>
      </c>
      <c r="Y79" s="16">
        <f t="shared" si="9"/>
        <v>1975463072904.9592</v>
      </c>
      <c r="Z79" s="16">
        <f t="shared" si="9"/>
        <v>1981914410469.7144</v>
      </c>
      <c r="AA79" s="16">
        <f t="shared" si="9"/>
        <v>1988365748034.4695</v>
      </c>
      <c r="AB79" s="16">
        <f t="shared" si="9"/>
        <v>1994817085599.2229</v>
      </c>
      <c r="AC79" s="16">
        <f t="shared" si="9"/>
        <v>2001268423163.978</v>
      </c>
      <c r="AD79" s="16">
        <f t="shared" si="9"/>
        <v>2007719760728.7329</v>
      </c>
      <c r="AE79" s="16">
        <f t="shared" si="9"/>
        <v>2014171098293.488</v>
      </c>
      <c r="AF79" s="16">
        <f t="shared" si="9"/>
        <v>2020622435858.2434</v>
      </c>
    </row>
    <row r="80" spans="1:32">
      <c r="A80" t="s">
        <v>15</v>
      </c>
      <c r="B80" s="16">
        <f t="shared" si="7"/>
        <v>6633882369596.5674</v>
      </c>
      <c r="C80" s="16">
        <f t="shared" si="8"/>
        <v>6524480363716.5371</v>
      </c>
      <c r="D80" s="16">
        <f t="shared" si="9"/>
        <v>6415078357836.5068</v>
      </c>
      <c r="E80" s="16">
        <f t="shared" si="9"/>
        <v>6305676351956.4775</v>
      </c>
      <c r="F80" s="16">
        <f t="shared" si="9"/>
        <v>6196274346076.4463</v>
      </c>
      <c r="G80" s="16">
        <f t="shared" si="9"/>
        <v>6086872340196.416</v>
      </c>
      <c r="H80" s="16">
        <f t="shared" si="9"/>
        <v>6049771404027.6006</v>
      </c>
      <c r="I80" s="16">
        <f t="shared" si="9"/>
        <v>6012670467858.7842</v>
      </c>
      <c r="J80" s="16">
        <f t="shared" si="9"/>
        <v>5975569531689.9678</v>
      </c>
      <c r="K80" s="16">
        <f t="shared" si="9"/>
        <v>5938468595521.1504</v>
      </c>
      <c r="L80" s="16">
        <f t="shared" si="9"/>
        <v>5901367659352.335</v>
      </c>
      <c r="M80" s="16">
        <f t="shared" si="9"/>
        <v>5885135999778.4785</v>
      </c>
      <c r="N80" s="16">
        <f t="shared" si="9"/>
        <v>5868904340204.6211</v>
      </c>
      <c r="O80" s="16">
        <f t="shared" si="9"/>
        <v>5852672680630.7637</v>
      </c>
      <c r="P80" s="16">
        <f t="shared" si="9"/>
        <v>5836441021056.9063</v>
      </c>
      <c r="Q80" s="16">
        <f t="shared" si="9"/>
        <v>5820209361483.0479</v>
      </c>
      <c r="R80" s="16">
        <f t="shared" si="9"/>
        <v>5811861650845.0654</v>
      </c>
      <c r="S80" s="16">
        <f t="shared" si="9"/>
        <v>5803513940207.082</v>
      </c>
      <c r="T80" s="16">
        <f t="shared" si="9"/>
        <v>5795166229569.1016</v>
      </c>
      <c r="U80" s="16">
        <f t="shared" si="9"/>
        <v>5786818518931.1182</v>
      </c>
      <c r="V80" s="16">
        <f t="shared" si="9"/>
        <v>5778470808293.1309</v>
      </c>
      <c r="W80" s="16">
        <f t="shared" si="9"/>
        <v>5759611165740.6523</v>
      </c>
      <c r="X80" s="16">
        <f t="shared" si="9"/>
        <v>5747918749493.5098</v>
      </c>
      <c r="Y80" s="16">
        <f t="shared" si="9"/>
        <v>5736226333246.3682</v>
      </c>
      <c r="Z80" s="16">
        <f t="shared" si="9"/>
        <v>5724533916999.2246</v>
      </c>
      <c r="AA80" s="16">
        <f t="shared" si="9"/>
        <v>5712841500752.0859</v>
      </c>
      <c r="AB80" s="16">
        <f t="shared" si="9"/>
        <v>5701149084504.9443</v>
      </c>
      <c r="AC80" s="16">
        <f t="shared" si="9"/>
        <v>5689456668257.8018</v>
      </c>
      <c r="AD80" s="16">
        <f t="shared" si="9"/>
        <v>5677764252010.6602</v>
      </c>
      <c r="AE80" s="16">
        <f t="shared" si="9"/>
        <v>5666071835763.5176</v>
      </c>
      <c r="AF80" s="16">
        <f t="shared" si="9"/>
        <v>5654379419516.374</v>
      </c>
    </row>
    <row r="81" spans="1:32">
      <c r="A81" t="s">
        <v>16</v>
      </c>
      <c r="B81" s="16">
        <f t="shared" si="7"/>
        <v>782651719423.26294</v>
      </c>
      <c r="C81" s="16">
        <f t="shared" si="8"/>
        <v>807688323753.10828</v>
      </c>
      <c r="D81" s="16">
        <f t="shared" si="9"/>
        <v>832724928082.95349</v>
      </c>
      <c r="E81" s="16">
        <f t="shared" si="9"/>
        <v>857761532412.79883</v>
      </c>
      <c r="F81" s="16">
        <f t="shared" si="9"/>
        <v>882798136742.64417</v>
      </c>
      <c r="G81" s="16">
        <f t="shared" si="9"/>
        <v>907834741072.48926</v>
      </c>
      <c r="H81" s="16">
        <f t="shared" si="9"/>
        <v>914739620693.43823</v>
      </c>
      <c r="I81" s="16">
        <f t="shared" si="9"/>
        <v>921644500314.38721</v>
      </c>
      <c r="J81" s="16">
        <f t="shared" si="9"/>
        <v>928549379935.33606</v>
      </c>
      <c r="K81" s="16">
        <f t="shared" si="9"/>
        <v>935454259556.28503</v>
      </c>
      <c r="L81" s="16">
        <f t="shared" si="9"/>
        <v>942359139177.23401</v>
      </c>
      <c r="M81" s="16">
        <f t="shared" si="9"/>
        <v>948008586139.82849</v>
      </c>
      <c r="N81" s="16">
        <f t="shared" si="9"/>
        <v>953658033102.42297</v>
      </c>
      <c r="O81" s="16">
        <f t="shared" si="9"/>
        <v>959307480065.0177</v>
      </c>
      <c r="P81" s="16">
        <f t="shared" si="9"/>
        <v>964956927027.6123</v>
      </c>
      <c r="Q81" s="16">
        <f t="shared" si="9"/>
        <v>970606373990.20691</v>
      </c>
      <c r="R81" s="16">
        <f t="shared" si="9"/>
        <v>976726608199.6842</v>
      </c>
      <c r="S81" s="16">
        <f t="shared" si="9"/>
        <v>982846842409.16162</v>
      </c>
      <c r="T81" s="16">
        <f t="shared" si="9"/>
        <v>988967076618.63928</v>
      </c>
      <c r="U81" s="16">
        <f t="shared" si="9"/>
        <v>995087310828.1167</v>
      </c>
      <c r="V81" s="16">
        <f t="shared" si="9"/>
        <v>1001207545037.5941</v>
      </c>
      <c r="W81" s="16">
        <f t="shared" si="9"/>
        <v>1006700062917.8944</v>
      </c>
      <c r="X81" s="16">
        <f t="shared" si="9"/>
        <v>1012620569204.4513</v>
      </c>
      <c r="Y81" s="16">
        <f t="shared" si="9"/>
        <v>1018541075491.0083</v>
      </c>
      <c r="Z81" s="16">
        <f t="shared" si="9"/>
        <v>1024461581777.5653</v>
      </c>
      <c r="AA81" s="16">
        <f t="shared" si="9"/>
        <v>1030382088064.1222</v>
      </c>
      <c r="AB81" s="16">
        <f t="shared" si="9"/>
        <v>1036302594350.6818</v>
      </c>
      <c r="AC81" s="16">
        <f t="shared" si="9"/>
        <v>1042223100637.2386</v>
      </c>
      <c r="AD81" s="16">
        <f t="shared" si="9"/>
        <v>1048143606923.7958</v>
      </c>
      <c r="AE81" s="16">
        <f t="shared" si="9"/>
        <v>1054064113210.3528</v>
      </c>
      <c r="AF81" s="16">
        <f t="shared" si="9"/>
        <v>1059984619496.9098</v>
      </c>
    </row>
    <row r="82" spans="1:32">
      <c r="A82" t="s">
        <v>17</v>
      </c>
      <c r="B82" s="16">
        <f t="shared" si="7"/>
        <v>1530264970413.3135</v>
      </c>
      <c r="C82" s="16">
        <f t="shared" si="8"/>
        <v>1579217317457.6582</v>
      </c>
      <c r="D82" s="16">
        <f t="shared" si="9"/>
        <v>1628169664502.0027</v>
      </c>
      <c r="E82" s="16">
        <f t="shared" si="9"/>
        <v>1677122011546.3474</v>
      </c>
      <c r="F82" s="16">
        <f t="shared" si="9"/>
        <v>1726074358590.6917</v>
      </c>
      <c r="G82" s="16">
        <f t="shared" si="9"/>
        <v>1775026705635.0361</v>
      </c>
      <c r="H82" s="16">
        <f t="shared" si="9"/>
        <v>1788527340906.936</v>
      </c>
      <c r="I82" s="16">
        <f t="shared" si="9"/>
        <v>1802027976178.8362</v>
      </c>
      <c r="J82" s="16">
        <f t="shared" si="9"/>
        <v>1815528611450.7361</v>
      </c>
      <c r="K82" s="16">
        <f t="shared" si="9"/>
        <v>1829029246722.636</v>
      </c>
      <c r="L82" s="16">
        <f t="shared" si="9"/>
        <v>1842529881994.5361</v>
      </c>
      <c r="M82" s="16">
        <f t="shared" si="9"/>
        <v>1853575856307.9087</v>
      </c>
      <c r="N82" s="16">
        <f t="shared" si="9"/>
        <v>1864621830621.2815</v>
      </c>
      <c r="O82" s="16">
        <f t="shared" si="9"/>
        <v>1875667804934.6543</v>
      </c>
      <c r="P82" s="16">
        <f t="shared" si="9"/>
        <v>1886713779248.0271</v>
      </c>
      <c r="Q82" s="16">
        <f t="shared" si="9"/>
        <v>1897759753561.4001</v>
      </c>
      <c r="R82" s="16">
        <f t="shared" si="9"/>
        <v>1909726225734.22</v>
      </c>
      <c r="S82" s="16">
        <f t="shared" si="9"/>
        <v>1921692697907.0405</v>
      </c>
      <c r="T82" s="16">
        <f t="shared" si="9"/>
        <v>1933659170079.8611</v>
      </c>
      <c r="U82" s="16">
        <f t="shared" si="9"/>
        <v>1945625642252.6814</v>
      </c>
      <c r="V82" s="16">
        <f t="shared" si="9"/>
        <v>1957592114425.502</v>
      </c>
      <c r="W82" s="16">
        <f t="shared" si="9"/>
        <v>1968331256119.0588</v>
      </c>
      <c r="X82" s="16">
        <f t="shared" si="9"/>
        <v>1979907214048.4766</v>
      </c>
      <c r="Y82" s="16">
        <f t="shared" si="9"/>
        <v>1991483171977.894</v>
      </c>
      <c r="Z82" s="16">
        <f t="shared" si="9"/>
        <v>2003059129907.3118</v>
      </c>
      <c r="AA82" s="16">
        <f t="shared" si="9"/>
        <v>2014635087836.729</v>
      </c>
      <c r="AB82" s="16">
        <f t="shared" si="9"/>
        <v>2026211045766.1514</v>
      </c>
      <c r="AC82" s="16">
        <f t="shared" si="9"/>
        <v>2037787003695.5691</v>
      </c>
      <c r="AD82" s="16">
        <f t="shared" si="9"/>
        <v>2049362961624.9866</v>
      </c>
      <c r="AE82" s="16">
        <f t="shared" si="9"/>
        <v>2060938919554.4038</v>
      </c>
      <c r="AF82" s="16">
        <f t="shared" si="9"/>
        <v>2072514877483.8215</v>
      </c>
    </row>
    <row r="83" spans="1:32">
      <c r="A83" t="s">
        <v>18</v>
      </c>
      <c r="B83" s="16">
        <f t="shared" si="7"/>
        <v>11263900052731.586</v>
      </c>
      <c r="C83" s="16">
        <f t="shared" si="8"/>
        <v>11776168988792.266</v>
      </c>
      <c r="D83" s="16">
        <f t="shared" si="9"/>
        <v>12288437924852.945</v>
      </c>
      <c r="E83" s="16">
        <f t="shared" si="9"/>
        <v>12800706860913.627</v>
      </c>
      <c r="F83" s="16">
        <f t="shared" si="9"/>
        <v>13312975796974.305</v>
      </c>
      <c r="G83" s="16">
        <f t="shared" si="9"/>
        <v>13825244733034.986</v>
      </c>
      <c r="H83" s="16">
        <f t="shared" si="9"/>
        <v>14076098247777.809</v>
      </c>
      <c r="I83" s="16">
        <f t="shared" si="9"/>
        <v>14326951762520.697</v>
      </c>
      <c r="J83" s="16">
        <f t="shared" si="9"/>
        <v>14577805277263.586</v>
      </c>
      <c r="K83" s="16">
        <f t="shared" si="9"/>
        <v>14828658792006.475</v>
      </c>
      <c r="L83" s="16">
        <f t="shared" si="9"/>
        <v>15079512306749.43</v>
      </c>
      <c r="M83" s="16">
        <f t="shared" si="9"/>
        <v>15288942830852.723</v>
      </c>
      <c r="N83" s="16">
        <f t="shared" si="9"/>
        <v>15498373354956.016</v>
      </c>
      <c r="O83" s="16">
        <f t="shared" si="9"/>
        <v>15707803879059.311</v>
      </c>
      <c r="P83" s="16">
        <f t="shared" si="9"/>
        <v>15917234403162.602</v>
      </c>
      <c r="Q83" s="16">
        <f t="shared" si="9"/>
        <v>16126664927265.896</v>
      </c>
      <c r="R83" s="16">
        <f t="shared" si="9"/>
        <v>16342270307116.707</v>
      </c>
      <c r="S83" s="16">
        <f t="shared" si="9"/>
        <v>16557875686967.516</v>
      </c>
      <c r="T83" s="16">
        <f t="shared" si="9"/>
        <v>16773481066818.33</v>
      </c>
      <c r="U83" s="16">
        <f t="shared" si="9"/>
        <v>16989086446669.139</v>
      </c>
      <c r="V83" s="16">
        <f t="shared" si="9"/>
        <v>17204691826519.949</v>
      </c>
      <c r="W83" s="16">
        <f t="shared" si="9"/>
        <v>17412064065374.072</v>
      </c>
      <c r="X83" s="16">
        <f t="shared" si="9"/>
        <v>17625049809453.199</v>
      </c>
      <c r="Y83" s="16">
        <f t="shared" si="9"/>
        <v>17838035553532.398</v>
      </c>
      <c r="Z83" s="16">
        <f t="shared" si="9"/>
        <v>18051021297611.527</v>
      </c>
      <c r="AA83" s="16">
        <f t="shared" si="9"/>
        <v>18264007041690.66</v>
      </c>
      <c r="AB83" s="16">
        <f t="shared" si="9"/>
        <v>18476992785769.793</v>
      </c>
      <c r="AC83" s="16">
        <f t="shared" si="9"/>
        <v>18689978529848.918</v>
      </c>
      <c r="AD83" s="16">
        <f t="shared" si="9"/>
        <v>18902964273928.051</v>
      </c>
      <c r="AE83" s="16">
        <f t="shared" si="9"/>
        <v>19115950018007.184</v>
      </c>
      <c r="AF83" s="16">
        <f t="shared" si="9"/>
        <v>19328935762086.313</v>
      </c>
    </row>
    <row r="84" spans="1:32">
      <c r="A84" t="s">
        <v>19</v>
      </c>
      <c r="B84" s="16">
        <f t="shared" si="7"/>
        <v>1961494670923.6121</v>
      </c>
      <c r="C84" s="16">
        <f t="shared" si="8"/>
        <v>2050701143234.1555</v>
      </c>
      <c r="D84" s="16">
        <f t="shared" si="9"/>
        <v>2139907615544.6992</v>
      </c>
      <c r="E84" s="16">
        <f t="shared" si="9"/>
        <v>2229114087855.2432</v>
      </c>
      <c r="F84" s="16">
        <f t="shared" si="9"/>
        <v>2318320560165.7871</v>
      </c>
      <c r="G84" s="16">
        <f t="shared" si="9"/>
        <v>2407527032476.3306</v>
      </c>
      <c r="H84" s="16">
        <f t="shared" si="9"/>
        <v>2451210643840.689</v>
      </c>
      <c r="I84" s="16">
        <f t="shared" si="9"/>
        <v>2494894255205.0591</v>
      </c>
      <c r="J84" s="16">
        <f t="shared" si="9"/>
        <v>2538577866569.4292</v>
      </c>
      <c r="K84" s="16">
        <f t="shared" si="9"/>
        <v>2582261477933.7993</v>
      </c>
      <c r="L84" s="16">
        <f t="shared" si="9"/>
        <v>2625945089298.1807</v>
      </c>
      <c r="M84" s="16">
        <f t="shared" si="9"/>
        <v>2662415304324.4341</v>
      </c>
      <c r="N84" s="16">
        <f t="shared" si="9"/>
        <v>2698885519350.6875</v>
      </c>
      <c r="O84" s="16">
        <f t="shared" si="9"/>
        <v>2735355734376.9414</v>
      </c>
      <c r="P84" s="16">
        <f t="shared" si="9"/>
        <v>2771825949403.1948</v>
      </c>
      <c r="Q84" s="16">
        <f t="shared" si="9"/>
        <v>2808296164429.4482</v>
      </c>
      <c r="R84" s="16">
        <f t="shared" si="9"/>
        <v>2845841668350.8247</v>
      </c>
      <c r="S84" s="16">
        <f t="shared" si="9"/>
        <v>2883387172272.2012</v>
      </c>
      <c r="T84" s="16">
        <f t="shared" si="9"/>
        <v>2920932676193.5776</v>
      </c>
      <c r="U84" s="16">
        <f t="shared" si="9"/>
        <v>2958478180114.9546</v>
      </c>
      <c r="V84" s="16">
        <f t="shared" si="9"/>
        <v>2996023684036.3311</v>
      </c>
      <c r="W84" s="16">
        <f t="shared" si="9"/>
        <v>3032135469430.8765</v>
      </c>
      <c r="X84" s="16">
        <f t="shared" si="9"/>
        <v>3069224790184.624</v>
      </c>
      <c r="Y84" s="16">
        <f t="shared" si="9"/>
        <v>3106314110938.3828</v>
      </c>
      <c r="Z84" s="16">
        <f t="shared" si="9"/>
        <v>3143403431692.1304</v>
      </c>
      <c r="AA84" s="16">
        <f t="shared" si="9"/>
        <v>3180492752445.8779</v>
      </c>
      <c r="AB84" s="16">
        <f t="shared" si="9"/>
        <v>3217582073199.6255</v>
      </c>
      <c r="AC84" s="16">
        <f t="shared" si="9"/>
        <v>3254671393953.373</v>
      </c>
      <c r="AD84" s="16">
        <f t="shared" si="9"/>
        <v>3291760714707.1206</v>
      </c>
      <c r="AE84" s="16">
        <f t="shared" si="9"/>
        <v>3328850035460.8682</v>
      </c>
      <c r="AF84" s="16">
        <f t="shared" si="9"/>
        <v>3365939356214.6157</v>
      </c>
    </row>
    <row r="85" spans="1:32">
      <c r="A85" t="s">
        <v>20</v>
      </c>
      <c r="B85" s="16">
        <f t="shared" si="7"/>
        <v>3062137132783.6929</v>
      </c>
      <c r="C85" s="16">
        <f t="shared" si="8"/>
        <v>3201399530686.6812</v>
      </c>
      <c r="D85" s="16">
        <f t="shared" si="9"/>
        <v>3340661928589.6699</v>
      </c>
      <c r="E85" s="16">
        <f t="shared" si="9"/>
        <v>3479924326492.6597</v>
      </c>
      <c r="F85" s="16">
        <f t="shared" si="9"/>
        <v>3619186724395.6479</v>
      </c>
      <c r="G85" s="16">
        <f t="shared" ref="D85:AF91" si="10">IFERROR($B85*G29/$B29,0)</f>
        <v>3758449122298.6367</v>
      </c>
      <c r="H85" s="16">
        <f t="shared" si="10"/>
        <v>3826644672577.603</v>
      </c>
      <c r="I85" s="16">
        <f t="shared" si="10"/>
        <v>3894840222856.5859</v>
      </c>
      <c r="J85" s="16">
        <f t="shared" si="10"/>
        <v>3963035773135.5693</v>
      </c>
      <c r="K85" s="16">
        <f t="shared" si="10"/>
        <v>4031231323414.5532</v>
      </c>
      <c r="L85" s="16">
        <f t="shared" si="10"/>
        <v>4099426873693.5542</v>
      </c>
      <c r="M85" s="16">
        <f t="shared" si="10"/>
        <v>4156361415157.2388</v>
      </c>
      <c r="N85" s="16">
        <f t="shared" si="10"/>
        <v>4213295956620.9229</v>
      </c>
      <c r="O85" s="16">
        <f t="shared" si="10"/>
        <v>4270230498084.6074</v>
      </c>
      <c r="P85" s="16">
        <f t="shared" si="10"/>
        <v>4327165039548.2915</v>
      </c>
      <c r="Q85" s="16">
        <f t="shared" si="10"/>
        <v>4384099581011.9771</v>
      </c>
      <c r="R85" s="16">
        <f t="shared" si="10"/>
        <v>4442712782174.8359</v>
      </c>
      <c r="S85" s="16">
        <f t="shared" si="10"/>
        <v>4501325983337.6963</v>
      </c>
      <c r="T85" s="16">
        <f t="shared" si="10"/>
        <v>4559939184500.5557</v>
      </c>
      <c r="U85" s="16">
        <f t="shared" si="10"/>
        <v>4618552385663.4141</v>
      </c>
      <c r="V85" s="16">
        <f t="shared" si="10"/>
        <v>4677165586826.2744</v>
      </c>
      <c r="W85" s="16">
        <f t="shared" si="10"/>
        <v>4733540575056.9004</v>
      </c>
      <c r="X85" s="16">
        <f t="shared" si="10"/>
        <v>4791441617559.5029</v>
      </c>
      <c r="Y85" s="16">
        <f t="shared" si="10"/>
        <v>4849342660062.1221</v>
      </c>
      <c r="Z85" s="16">
        <f t="shared" si="10"/>
        <v>4907243702564.7236</v>
      </c>
      <c r="AA85" s="16">
        <f t="shared" si="10"/>
        <v>4965144745067.3262</v>
      </c>
      <c r="AB85" s="16">
        <f t="shared" si="10"/>
        <v>5023045787569.9277</v>
      </c>
      <c r="AC85" s="16">
        <f t="shared" si="10"/>
        <v>5080946830072.5293</v>
      </c>
      <c r="AD85" s="16">
        <f t="shared" si="10"/>
        <v>5138847872575.1318</v>
      </c>
      <c r="AE85" s="16">
        <f t="shared" si="10"/>
        <v>5196748915077.7334</v>
      </c>
      <c r="AF85" s="16">
        <f t="shared" si="10"/>
        <v>5254649957580.335</v>
      </c>
    </row>
    <row r="86" spans="1:32">
      <c r="A86" t="s">
        <v>21</v>
      </c>
      <c r="B86" s="16">
        <f t="shared" si="7"/>
        <v>3197116678555.2852</v>
      </c>
      <c r="C86" s="16">
        <f t="shared" si="8"/>
        <v>3342517787559.9937</v>
      </c>
      <c r="D86" s="16">
        <f t="shared" si="10"/>
        <v>3487918896564.7026</v>
      </c>
      <c r="E86" s="16">
        <f t="shared" si="10"/>
        <v>3633320005569.4111</v>
      </c>
      <c r="F86" s="16">
        <f t="shared" si="10"/>
        <v>3778721114574.1206</v>
      </c>
      <c r="G86" s="16">
        <f t="shared" si="10"/>
        <v>3924122223578.8291</v>
      </c>
      <c r="H86" s="16">
        <f t="shared" si="10"/>
        <v>3995323845761.5474</v>
      </c>
      <c r="I86" s="16">
        <f t="shared" si="10"/>
        <v>4066525467944.2842</v>
      </c>
      <c r="J86" s="16">
        <f t="shared" si="10"/>
        <v>4137727090127.0215</v>
      </c>
      <c r="K86" s="16">
        <f t="shared" si="10"/>
        <v>4208928712309.7578</v>
      </c>
      <c r="L86" s="16">
        <f t="shared" si="10"/>
        <v>4280130334492.5122</v>
      </c>
      <c r="M86" s="16">
        <f t="shared" si="10"/>
        <v>4339574560601.9976</v>
      </c>
      <c r="N86" s="16">
        <f t="shared" si="10"/>
        <v>4399018786711.4814</v>
      </c>
      <c r="O86" s="16">
        <f t="shared" si="10"/>
        <v>4458463012820.9668</v>
      </c>
      <c r="P86" s="16">
        <f t="shared" si="10"/>
        <v>4517907238930.4521</v>
      </c>
      <c r="Q86" s="16">
        <f t="shared" si="10"/>
        <v>4577351465039.9365</v>
      </c>
      <c r="R86" s="16">
        <f t="shared" si="10"/>
        <v>4638548346464.6895</v>
      </c>
      <c r="S86" s="16">
        <f t="shared" si="10"/>
        <v>4699745227889.4404</v>
      </c>
      <c r="T86" s="16">
        <f t="shared" si="10"/>
        <v>4760942109314.1934</v>
      </c>
      <c r="U86" s="16">
        <f t="shared" si="10"/>
        <v>4822138990738.9463</v>
      </c>
      <c r="V86" s="16">
        <f t="shared" si="10"/>
        <v>4883335872163.6973</v>
      </c>
      <c r="W86" s="16">
        <f t="shared" si="10"/>
        <v>4942195879834.7598</v>
      </c>
      <c r="X86" s="16">
        <f t="shared" si="10"/>
        <v>5002649210519.7002</v>
      </c>
      <c r="Y86" s="16">
        <f t="shared" si="10"/>
        <v>5063102541204.6592</v>
      </c>
      <c r="Z86" s="16">
        <f t="shared" si="10"/>
        <v>5123555871889.5996</v>
      </c>
      <c r="AA86" s="16">
        <f t="shared" si="10"/>
        <v>5184009202574.5391</v>
      </c>
      <c r="AB86" s="16">
        <f t="shared" si="10"/>
        <v>5244462533259.4785</v>
      </c>
      <c r="AC86" s="16">
        <f t="shared" si="10"/>
        <v>5304915863944.4189</v>
      </c>
      <c r="AD86" s="16">
        <f t="shared" si="10"/>
        <v>5365369194629.3594</v>
      </c>
      <c r="AE86" s="16">
        <f t="shared" si="10"/>
        <v>5425822525314.2988</v>
      </c>
      <c r="AF86" s="16">
        <f t="shared" si="10"/>
        <v>5486275855999.2402</v>
      </c>
    </row>
    <row r="87" spans="1:32">
      <c r="A87" t="s">
        <v>22</v>
      </c>
      <c r="B87" s="16">
        <f t="shared" si="7"/>
        <v>818719865296.67615</v>
      </c>
      <c r="C87" s="16">
        <f t="shared" si="8"/>
        <v>855954282537.93738</v>
      </c>
      <c r="D87" s="16">
        <f t="shared" si="10"/>
        <v>893188699779.19836</v>
      </c>
      <c r="E87" s="16">
        <f t="shared" si="10"/>
        <v>930423117020.45972</v>
      </c>
      <c r="F87" s="16">
        <f t="shared" si="10"/>
        <v>967657534261.7207</v>
      </c>
      <c r="G87" s="16">
        <f t="shared" si="10"/>
        <v>1004891951502.9818</v>
      </c>
      <c r="H87" s="16">
        <f t="shared" si="10"/>
        <v>1023125312491.4468</v>
      </c>
      <c r="I87" s="16">
        <f t="shared" si="10"/>
        <v>1041358673479.9161</v>
      </c>
      <c r="J87" s="16">
        <f t="shared" si="10"/>
        <v>1059592034468.3855</v>
      </c>
      <c r="K87" s="16">
        <f t="shared" si="10"/>
        <v>1077825395456.8551</v>
      </c>
      <c r="L87" s="16">
        <f t="shared" si="10"/>
        <v>1096058756445.3293</v>
      </c>
      <c r="M87" s="16">
        <f t="shared" si="10"/>
        <v>1111281275260.3181</v>
      </c>
      <c r="N87" s="16">
        <f t="shared" si="10"/>
        <v>1126503794075.3071</v>
      </c>
      <c r="O87" s="16">
        <f t="shared" si="10"/>
        <v>1141726312890.2959</v>
      </c>
      <c r="P87" s="16">
        <f t="shared" si="10"/>
        <v>1156948831705.2849</v>
      </c>
      <c r="Q87" s="16">
        <f t="shared" si="10"/>
        <v>1172171350520.2737</v>
      </c>
      <c r="R87" s="16">
        <f t="shared" si="10"/>
        <v>1187842690528.825</v>
      </c>
      <c r="S87" s="16">
        <f t="shared" si="10"/>
        <v>1203514030537.376</v>
      </c>
      <c r="T87" s="16">
        <f t="shared" si="10"/>
        <v>1219185370545.9275</v>
      </c>
      <c r="U87" s="16">
        <f t="shared" si="10"/>
        <v>1234856710554.4785</v>
      </c>
      <c r="V87" s="16">
        <f t="shared" si="10"/>
        <v>1250528050563.0298</v>
      </c>
      <c r="W87" s="16">
        <f t="shared" si="10"/>
        <v>1265600962313.4978</v>
      </c>
      <c r="X87" s="16">
        <f t="shared" si="10"/>
        <v>1281081893330.8401</v>
      </c>
      <c r="Y87" s="16">
        <f t="shared" si="10"/>
        <v>1296562824348.1875</v>
      </c>
      <c r="Z87" s="16">
        <f t="shared" si="10"/>
        <v>1312043755365.53</v>
      </c>
      <c r="AA87" s="16">
        <f t="shared" si="10"/>
        <v>1327524686382.8726</v>
      </c>
      <c r="AB87" s="16">
        <f t="shared" si="10"/>
        <v>1343005617400.2151</v>
      </c>
      <c r="AC87" s="16">
        <f t="shared" si="10"/>
        <v>1358486548417.5576</v>
      </c>
      <c r="AD87" s="16">
        <f t="shared" si="10"/>
        <v>1373967479434.8999</v>
      </c>
      <c r="AE87" s="16">
        <f t="shared" si="10"/>
        <v>1389448410452.2427</v>
      </c>
      <c r="AF87" s="16">
        <f t="shared" si="10"/>
        <v>1404929341469.5852</v>
      </c>
    </row>
    <row r="88" spans="1:32">
      <c r="A88" t="s">
        <v>23</v>
      </c>
      <c r="B88" s="16">
        <f t="shared" si="7"/>
        <v>798093645056.02502</v>
      </c>
      <c r="C88" s="16">
        <f t="shared" si="8"/>
        <v>827422210141.82532</v>
      </c>
      <c r="D88" s="16">
        <f t="shared" si="10"/>
        <v>856750775227.62537</v>
      </c>
      <c r="E88" s="16">
        <f t="shared" si="10"/>
        <v>886079340313.42566</v>
      </c>
      <c r="F88" s="16">
        <f t="shared" si="10"/>
        <v>915407905399.22571</v>
      </c>
      <c r="G88" s="16">
        <f t="shared" si="10"/>
        <v>944736470485.02588</v>
      </c>
      <c r="H88" s="16">
        <f t="shared" si="10"/>
        <v>952344893663.2218</v>
      </c>
      <c r="I88" s="16">
        <f t="shared" si="10"/>
        <v>959953316841.4176</v>
      </c>
      <c r="J88" s="16">
        <f t="shared" si="10"/>
        <v>967561740019.61328</v>
      </c>
      <c r="K88" s="16">
        <f t="shared" si="10"/>
        <v>975170163197.80908</v>
      </c>
      <c r="L88" s="16">
        <f t="shared" si="10"/>
        <v>982778586376.005</v>
      </c>
      <c r="M88" s="16">
        <f t="shared" si="10"/>
        <v>986798130696.56116</v>
      </c>
      <c r="N88" s="16">
        <f t="shared" si="10"/>
        <v>990817675017.11731</v>
      </c>
      <c r="O88" s="16">
        <f t="shared" si="10"/>
        <v>994837219337.67358</v>
      </c>
      <c r="P88" s="16">
        <f t="shared" si="10"/>
        <v>998856763658.22998</v>
      </c>
      <c r="Q88" s="16">
        <f t="shared" si="10"/>
        <v>1002876307978.7863</v>
      </c>
      <c r="R88" s="16">
        <f t="shared" si="10"/>
        <v>1005747411064.8978</v>
      </c>
      <c r="S88" s="16">
        <f t="shared" si="10"/>
        <v>1008618514151.0094</v>
      </c>
      <c r="T88" s="16">
        <f t="shared" si="10"/>
        <v>1011489617237.1208</v>
      </c>
      <c r="U88" s="16">
        <f t="shared" si="10"/>
        <v>1014360720323.2325</v>
      </c>
      <c r="V88" s="16">
        <f t="shared" si="10"/>
        <v>1017231823409.344</v>
      </c>
      <c r="W88" s="16">
        <f t="shared" si="10"/>
        <v>1021634181474.7159</v>
      </c>
      <c r="X88" s="16">
        <f t="shared" si="10"/>
        <v>1024992502054.2275</v>
      </c>
      <c r="Y88" s="16">
        <f t="shared" si="10"/>
        <v>1028350822633.7402</v>
      </c>
      <c r="Z88" s="16">
        <f t="shared" si="10"/>
        <v>1031709143213.2528</v>
      </c>
      <c r="AA88" s="16">
        <f t="shared" si="10"/>
        <v>1035067463792.7653</v>
      </c>
      <c r="AB88" s="16">
        <f t="shared" si="10"/>
        <v>1038425784372.277</v>
      </c>
      <c r="AC88" s="16">
        <f t="shared" si="10"/>
        <v>1041784104951.7896</v>
      </c>
      <c r="AD88" s="16">
        <f t="shared" si="10"/>
        <v>1045142425531.302</v>
      </c>
      <c r="AE88" s="16">
        <f t="shared" si="10"/>
        <v>1048500746110.8147</v>
      </c>
      <c r="AF88" s="16">
        <f t="shared" si="10"/>
        <v>1051859066690.3271</v>
      </c>
    </row>
    <row r="89" spans="1:32">
      <c r="A89" t="s">
        <v>24</v>
      </c>
      <c r="B89" s="16">
        <f t="shared" si="7"/>
        <v>0</v>
      </c>
      <c r="C89" s="16">
        <f t="shared" si="8"/>
        <v>0</v>
      </c>
      <c r="D89" s="16">
        <f t="shared" si="10"/>
        <v>0</v>
      </c>
      <c r="E89" s="16">
        <f t="shared" si="10"/>
        <v>0</v>
      </c>
      <c r="F89" s="16">
        <f t="shared" si="10"/>
        <v>0</v>
      </c>
      <c r="G89" s="16">
        <f t="shared" si="10"/>
        <v>0</v>
      </c>
      <c r="H89" s="16">
        <f t="shared" si="10"/>
        <v>0</v>
      </c>
      <c r="I89" s="16">
        <f t="shared" si="10"/>
        <v>0</v>
      </c>
      <c r="J89" s="16">
        <f t="shared" si="10"/>
        <v>0</v>
      </c>
      <c r="K89" s="16">
        <f t="shared" si="10"/>
        <v>0</v>
      </c>
      <c r="L89" s="16">
        <f t="shared" si="10"/>
        <v>0</v>
      </c>
      <c r="M89" s="16">
        <f t="shared" si="10"/>
        <v>0</v>
      </c>
      <c r="N89" s="16">
        <f t="shared" si="10"/>
        <v>0</v>
      </c>
      <c r="O89" s="16">
        <f t="shared" si="10"/>
        <v>0</v>
      </c>
      <c r="P89" s="16">
        <f t="shared" si="10"/>
        <v>0</v>
      </c>
      <c r="Q89" s="16">
        <f t="shared" si="10"/>
        <v>0</v>
      </c>
      <c r="R89" s="16">
        <f t="shared" si="10"/>
        <v>0</v>
      </c>
      <c r="S89" s="16">
        <f t="shared" si="10"/>
        <v>0</v>
      </c>
      <c r="T89" s="16">
        <f t="shared" si="10"/>
        <v>0</v>
      </c>
      <c r="U89" s="16">
        <f t="shared" si="10"/>
        <v>0</v>
      </c>
      <c r="V89" s="16">
        <f t="shared" si="10"/>
        <v>0</v>
      </c>
      <c r="W89" s="16">
        <f t="shared" si="10"/>
        <v>0</v>
      </c>
      <c r="X89" s="16">
        <f t="shared" si="10"/>
        <v>0</v>
      </c>
      <c r="Y89" s="16">
        <f t="shared" si="10"/>
        <v>0</v>
      </c>
      <c r="Z89" s="16">
        <f t="shared" si="10"/>
        <v>0</v>
      </c>
      <c r="AA89" s="16">
        <f t="shared" si="10"/>
        <v>0</v>
      </c>
      <c r="AB89" s="16">
        <f t="shared" si="10"/>
        <v>0</v>
      </c>
      <c r="AC89" s="16">
        <f t="shared" si="10"/>
        <v>0</v>
      </c>
      <c r="AD89" s="16">
        <f t="shared" si="10"/>
        <v>0</v>
      </c>
      <c r="AE89" s="16">
        <f t="shared" si="10"/>
        <v>0</v>
      </c>
      <c r="AF89" s="16">
        <f t="shared" si="10"/>
        <v>0</v>
      </c>
    </row>
    <row r="90" spans="1:32">
      <c r="A90" t="s">
        <v>25</v>
      </c>
      <c r="B90" s="16">
        <f t="shared" si="7"/>
        <v>237044239777.38803</v>
      </c>
      <c r="C90" s="16">
        <f t="shared" si="8"/>
        <v>237281284017.16541</v>
      </c>
      <c r="D90" s="16">
        <f t="shared" si="10"/>
        <v>237518565301.18256</v>
      </c>
      <c r="E90" s="16">
        <f t="shared" si="10"/>
        <v>237756083866.4837</v>
      </c>
      <c r="F90" s="16">
        <f t="shared" si="10"/>
        <v>237993839950.35016</v>
      </c>
      <c r="G90" s="16">
        <f t="shared" si="10"/>
        <v>238231833790.30045</v>
      </c>
      <c r="H90" s="16">
        <f t="shared" si="10"/>
        <v>238470065624.09076</v>
      </c>
      <c r="I90" s="16">
        <f t="shared" si="10"/>
        <v>238708535689.71484</v>
      </c>
      <c r="J90" s="16">
        <f t="shared" si="10"/>
        <v>238947244225.40451</v>
      </c>
      <c r="K90" s="16">
        <f t="shared" si="10"/>
        <v>239186191469.62988</v>
      </c>
      <c r="L90" s="16">
        <f t="shared" si="10"/>
        <v>239425377661.09952</v>
      </c>
      <c r="M90" s="16">
        <f t="shared" si="10"/>
        <v>239664803038.76059</v>
      </c>
      <c r="N90" s="16">
        <f t="shared" si="10"/>
        <v>239904467841.79932</v>
      </c>
      <c r="O90" s="16">
        <f t="shared" si="10"/>
        <v>240144372309.64108</v>
      </c>
      <c r="P90" s="16">
        <f t="shared" si="10"/>
        <v>240384516681.95071</v>
      </c>
      <c r="Q90" s="16">
        <f t="shared" si="10"/>
        <v>240624901198.6326</v>
      </c>
      <c r="R90" s="16">
        <f t="shared" si="10"/>
        <v>240865526099.83121</v>
      </c>
      <c r="S90" s="16">
        <f t="shared" si="10"/>
        <v>241106391625.931</v>
      </c>
      <c r="T90" s="16">
        <f t="shared" si="10"/>
        <v>241347498017.55688</v>
      </c>
      <c r="U90" s="16">
        <f t="shared" si="10"/>
        <v>241588845515.57443</v>
      </c>
      <c r="V90" s="16">
        <f t="shared" si="10"/>
        <v>241830434361.08997</v>
      </c>
      <c r="W90" s="16">
        <f t="shared" si="10"/>
        <v>240621282189.28455</v>
      </c>
      <c r="X90" s="16">
        <f t="shared" si="10"/>
        <v>239418175778.33807</v>
      </c>
      <c r="Y90" s="16">
        <f t="shared" si="10"/>
        <v>238221084899.44641</v>
      </c>
      <c r="Z90" s="16">
        <f t="shared" si="10"/>
        <v>237029979474.94916</v>
      </c>
      <c r="AA90" s="16">
        <f t="shared" si="10"/>
        <v>235844829577.57443</v>
      </c>
      <c r="AB90" s="16">
        <f t="shared" si="10"/>
        <v>234665605429.68655</v>
      </c>
      <c r="AC90" s="16">
        <f t="shared" si="10"/>
        <v>233492277402.53812</v>
      </c>
      <c r="AD90" s="16">
        <f t="shared" si="10"/>
        <v>232324816015.52542</v>
      </c>
      <c r="AE90" s="16">
        <f t="shared" si="10"/>
        <v>231163191935.44778</v>
      </c>
      <c r="AF90" s="16">
        <f t="shared" si="10"/>
        <v>230007375975.77054</v>
      </c>
    </row>
    <row r="91" spans="1:32">
      <c r="A91" t="s">
        <v>26</v>
      </c>
      <c r="B91" s="16">
        <f t="shared" si="7"/>
        <v>1775589827.8897955</v>
      </c>
      <c r="C91" s="16">
        <f t="shared" si="8"/>
        <v>1840839691.9321227</v>
      </c>
      <c r="D91" s="16">
        <f t="shared" si="10"/>
        <v>1906089555.9744492</v>
      </c>
      <c r="E91" s="16">
        <f t="shared" si="10"/>
        <v>1971339420.0167758</v>
      </c>
      <c r="F91" s="16">
        <f t="shared" si="10"/>
        <v>2036589284.0591025</v>
      </c>
      <c r="G91" s="16">
        <f t="shared" si="10"/>
        <v>2101839148.1014292</v>
      </c>
      <c r="H91" s="16">
        <f t="shared" si="10"/>
        <v>2118766283.0124421</v>
      </c>
      <c r="I91" s="16">
        <f t="shared" si="10"/>
        <v>2135693417.9234548</v>
      </c>
      <c r="J91" s="16">
        <f t="shared" si="10"/>
        <v>2152620552.8344684</v>
      </c>
      <c r="K91" s="16">
        <f t="shared" si="10"/>
        <v>2169547687.745481</v>
      </c>
      <c r="L91" s="16">
        <f t="shared" si="10"/>
        <v>2186474822.6564937</v>
      </c>
      <c r="M91" s="16">
        <f t="shared" si="10"/>
        <v>2195417459.9679723</v>
      </c>
      <c r="N91" s="16">
        <f t="shared" si="10"/>
        <v>2204360097.2794509</v>
      </c>
      <c r="O91" s="16">
        <f t="shared" si="10"/>
        <v>2213302734.5909295</v>
      </c>
      <c r="P91" s="16">
        <f t="shared" si="10"/>
        <v>2222245371.9024076</v>
      </c>
      <c r="Q91" s="16">
        <f t="shared" si="10"/>
        <v>2231188009.2138863</v>
      </c>
      <c r="R91" s="16">
        <f t="shared" si="10"/>
        <v>2237575607.2935138</v>
      </c>
      <c r="S91" s="16">
        <f t="shared" si="10"/>
        <v>2243963205.3731413</v>
      </c>
      <c r="T91" s="16">
        <f t="shared" si="10"/>
        <v>2250350803.4527688</v>
      </c>
      <c r="U91" s="16">
        <f t="shared" si="10"/>
        <v>2256738401.5323963</v>
      </c>
      <c r="V91" s="16">
        <f t="shared" si="10"/>
        <v>2263125999.6120229</v>
      </c>
      <c r="W91" s="16">
        <f t="shared" si="10"/>
        <v>2272920316.6674542</v>
      </c>
      <c r="X91" s="16">
        <f t="shared" si="10"/>
        <v>2280391870.7848344</v>
      </c>
      <c r="Y91" s="16">
        <f t="shared" si="10"/>
        <v>2287863424.9022179</v>
      </c>
      <c r="Z91" s="16">
        <f t="shared" si="10"/>
        <v>2295334979.0196004</v>
      </c>
      <c r="AA91" s="16">
        <f t="shared" si="10"/>
        <v>2302806533.1369839</v>
      </c>
      <c r="AB91" s="16">
        <f t="shared" si="10"/>
        <v>2310278087.254364</v>
      </c>
      <c r="AC91" s="16">
        <f t="shared" si="10"/>
        <v>2317749641.3717475</v>
      </c>
      <c r="AD91" s="16">
        <f t="shared" si="10"/>
        <v>2325221195.4891305</v>
      </c>
      <c r="AE91" s="16">
        <f t="shared" si="10"/>
        <v>2332692749.606513</v>
      </c>
      <c r="AF91" s="16">
        <f t="shared" si="10"/>
        <v>2340164303.723896</v>
      </c>
    </row>
    <row r="93" spans="1:32">
      <c r="A93" s="1" t="s">
        <v>807</v>
      </c>
    </row>
    <row r="94" spans="1:32">
      <c r="B94">
        <v>2020</v>
      </c>
      <c r="C94">
        <v>2021</v>
      </c>
      <c r="D94">
        <v>2022</v>
      </c>
      <c r="E94">
        <v>2023</v>
      </c>
      <c r="F94">
        <v>2024</v>
      </c>
      <c r="G94">
        <v>2025</v>
      </c>
      <c r="H94">
        <v>2026</v>
      </c>
      <c r="I94">
        <v>2027</v>
      </c>
      <c r="J94">
        <v>2028</v>
      </c>
      <c r="K94">
        <v>2029</v>
      </c>
      <c r="L94">
        <v>2030</v>
      </c>
      <c r="M94">
        <v>2031</v>
      </c>
      <c r="N94">
        <v>2032</v>
      </c>
      <c r="O94">
        <v>2033</v>
      </c>
      <c r="P94">
        <v>2034</v>
      </c>
      <c r="Q94">
        <v>2035</v>
      </c>
      <c r="R94">
        <v>2036</v>
      </c>
      <c r="S94">
        <v>2037</v>
      </c>
      <c r="T94">
        <v>2038</v>
      </c>
      <c r="U94">
        <v>2039</v>
      </c>
      <c r="V94">
        <v>2040</v>
      </c>
      <c r="W94">
        <v>2041</v>
      </c>
      <c r="X94">
        <v>2042</v>
      </c>
      <c r="Y94">
        <v>2043</v>
      </c>
      <c r="Z94">
        <v>2044</v>
      </c>
      <c r="AA94">
        <v>2045</v>
      </c>
      <c r="AB94">
        <v>2046</v>
      </c>
      <c r="AC94">
        <v>2047</v>
      </c>
      <c r="AD94">
        <v>2048</v>
      </c>
      <c r="AE94">
        <v>2049</v>
      </c>
      <c r="AF94">
        <v>2050</v>
      </c>
    </row>
    <row r="95" spans="1:32">
      <c r="A95" t="s">
        <v>2</v>
      </c>
      <c r="B95" s="16">
        <f>D$5*$B11/SUM($B$11:$B$35)</f>
        <v>21065049637037.805</v>
      </c>
      <c r="C95" s="16">
        <f>IFERROR($B95*C11/$B11,0)</f>
        <v>21839153883002.711</v>
      </c>
      <c r="D95" s="16">
        <f t="shared" ref="D95:AF104" si="11">IFERROR($B95*D11/$B11,0)</f>
        <v>22613258128967.609</v>
      </c>
      <c r="E95" s="16">
        <f t="shared" si="11"/>
        <v>23387362374932.512</v>
      </c>
      <c r="F95" s="16">
        <f t="shared" si="11"/>
        <v>24161466620897.414</v>
      </c>
      <c r="G95" s="16">
        <f t="shared" si="11"/>
        <v>24935570866862.313</v>
      </c>
      <c r="H95" s="16">
        <f t="shared" si="11"/>
        <v>25136389170455.039</v>
      </c>
      <c r="I95" s="16">
        <f t="shared" si="11"/>
        <v>25337207474047.758</v>
      </c>
      <c r="J95" s="16">
        <f t="shared" si="11"/>
        <v>25538025777640.484</v>
      </c>
      <c r="K95" s="16">
        <f t="shared" si="11"/>
        <v>25738844081233.203</v>
      </c>
      <c r="L95" s="16">
        <f t="shared" si="11"/>
        <v>25939662384825.93</v>
      </c>
      <c r="M95" s="16">
        <f t="shared" si="11"/>
        <v>26045755073516.426</v>
      </c>
      <c r="N95" s="16">
        <f t="shared" si="11"/>
        <v>26151847762206.918</v>
      </c>
      <c r="O95" s="16">
        <f t="shared" si="11"/>
        <v>26257940450897.414</v>
      </c>
      <c r="P95" s="16">
        <f t="shared" si="11"/>
        <v>26364033139587.906</v>
      </c>
      <c r="Q95" s="16">
        <f t="shared" si="11"/>
        <v>26470125828278.402</v>
      </c>
      <c r="R95" s="16">
        <f t="shared" si="11"/>
        <v>26545906320200.184</v>
      </c>
      <c r="S95" s="16">
        <f t="shared" si="11"/>
        <v>26621686812121.965</v>
      </c>
      <c r="T95" s="16">
        <f t="shared" si="11"/>
        <v>26697467304043.746</v>
      </c>
      <c r="U95" s="16">
        <f t="shared" si="11"/>
        <v>26773247795965.527</v>
      </c>
      <c r="V95" s="16">
        <f t="shared" si="11"/>
        <v>26849028287887.305</v>
      </c>
      <c r="W95" s="16">
        <f t="shared" si="11"/>
        <v>26965225042167.395</v>
      </c>
      <c r="X95" s="16">
        <f t="shared" si="11"/>
        <v>27053865253930.426</v>
      </c>
      <c r="Y95" s="16">
        <f t="shared" si="11"/>
        <v>27142505465693.488</v>
      </c>
      <c r="Z95" s="16">
        <f t="shared" si="11"/>
        <v>27231145677456.543</v>
      </c>
      <c r="AA95" s="16">
        <f t="shared" si="11"/>
        <v>27319785889219.602</v>
      </c>
      <c r="AB95" s="16">
        <f t="shared" si="11"/>
        <v>27408426100982.637</v>
      </c>
      <c r="AC95" s="16">
        <f t="shared" si="11"/>
        <v>27497066312745.699</v>
      </c>
      <c r="AD95" s="16">
        <f t="shared" si="11"/>
        <v>27585706524508.758</v>
      </c>
      <c r="AE95" s="16">
        <f t="shared" si="11"/>
        <v>27674346736271.82</v>
      </c>
      <c r="AF95" s="16">
        <f t="shared" si="11"/>
        <v>27762986948034.875</v>
      </c>
    </row>
    <row r="96" spans="1:32">
      <c r="A96" t="s">
        <v>3</v>
      </c>
      <c r="B96" s="16">
        <f t="shared" ref="B96:B119" si="12">D$5*$B12/SUM($B$11:$B$35)</f>
        <v>0</v>
      </c>
      <c r="C96" s="16">
        <f t="shared" ref="C96:R119" si="13">IFERROR($B96*C12/$B12,0)</f>
        <v>0</v>
      </c>
      <c r="D96" s="16">
        <f t="shared" si="13"/>
        <v>0</v>
      </c>
      <c r="E96" s="16">
        <f t="shared" si="13"/>
        <v>0</v>
      </c>
      <c r="F96" s="16">
        <f t="shared" si="13"/>
        <v>0</v>
      </c>
      <c r="G96" s="16">
        <f t="shared" si="13"/>
        <v>0</v>
      </c>
      <c r="H96" s="16">
        <f t="shared" si="13"/>
        <v>0</v>
      </c>
      <c r="I96" s="16">
        <f t="shared" si="13"/>
        <v>0</v>
      </c>
      <c r="J96" s="16">
        <f t="shared" si="13"/>
        <v>0</v>
      </c>
      <c r="K96" s="16">
        <f t="shared" si="13"/>
        <v>0</v>
      </c>
      <c r="L96" s="16">
        <f t="shared" si="13"/>
        <v>0</v>
      </c>
      <c r="M96" s="16">
        <f t="shared" si="13"/>
        <v>0</v>
      </c>
      <c r="N96" s="16">
        <f t="shared" si="13"/>
        <v>0</v>
      </c>
      <c r="O96" s="16">
        <f t="shared" si="13"/>
        <v>0</v>
      </c>
      <c r="P96" s="16">
        <f t="shared" si="13"/>
        <v>0</v>
      </c>
      <c r="Q96" s="16">
        <f t="shared" si="13"/>
        <v>0</v>
      </c>
      <c r="R96" s="16">
        <f t="shared" si="13"/>
        <v>0</v>
      </c>
      <c r="S96" s="16">
        <f t="shared" si="11"/>
        <v>0</v>
      </c>
      <c r="T96" s="16">
        <f t="shared" si="11"/>
        <v>0</v>
      </c>
      <c r="U96" s="16">
        <f t="shared" si="11"/>
        <v>0</v>
      </c>
      <c r="V96" s="16">
        <f t="shared" si="11"/>
        <v>0</v>
      </c>
      <c r="W96" s="16">
        <f t="shared" si="11"/>
        <v>0</v>
      </c>
      <c r="X96" s="16">
        <f t="shared" si="11"/>
        <v>0</v>
      </c>
      <c r="Y96" s="16">
        <f t="shared" si="11"/>
        <v>0</v>
      </c>
      <c r="Z96" s="16">
        <f t="shared" si="11"/>
        <v>0</v>
      </c>
      <c r="AA96" s="16">
        <f t="shared" si="11"/>
        <v>0</v>
      </c>
      <c r="AB96" s="16">
        <f t="shared" si="11"/>
        <v>0</v>
      </c>
      <c r="AC96" s="16">
        <f t="shared" si="11"/>
        <v>0</v>
      </c>
      <c r="AD96" s="16">
        <f t="shared" si="11"/>
        <v>0</v>
      </c>
      <c r="AE96" s="16">
        <f t="shared" si="11"/>
        <v>0</v>
      </c>
      <c r="AF96" s="16">
        <f t="shared" si="11"/>
        <v>0</v>
      </c>
    </row>
    <row r="97" spans="1:32">
      <c r="A97" t="s">
        <v>4</v>
      </c>
      <c r="B97" s="16">
        <f t="shared" si="12"/>
        <v>0</v>
      </c>
      <c r="C97" s="16">
        <f t="shared" si="13"/>
        <v>0</v>
      </c>
      <c r="D97" s="16">
        <f t="shared" si="11"/>
        <v>0</v>
      </c>
      <c r="E97" s="16">
        <f t="shared" si="11"/>
        <v>0</v>
      </c>
      <c r="F97" s="16">
        <f t="shared" si="11"/>
        <v>0</v>
      </c>
      <c r="G97" s="16">
        <f t="shared" si="11"/>
        <v>0</v>
      </c>
      <c r="H97" s="16">
        <f t="shared" si="11"/>
        <v>0</v>
      </c>
      <c r="I97" s="16">
        <f t="shared" si="11"/>
        <v>0</v>
      </c>
      <c r="J97" s="16">
        <f t="shared" si="11"/>
        <v>0</v>
      </c>
      <c r="K97" s="16">
        <f t="shared" si="11"/>
        <v>0</v>
      </c>
      <c r="L97" s="16">
        <f t="shared" si="11"/>
        <v>0</v>
      </c>
      <c r="M97" s="16">
        <f t="shared" si="11"/>
        <v>0</v>
      </c>
      <c r="N97" s="16">
        <f t="shared" si="11"/>
        <v>0</v>
      </c>
      <c r="O97" s="16">
        <f t="shared" si="11"/>
        <v>0</v>
      </c>
      <c r="P97" s="16">
        <f t="shared" si="11"/>
        <v>0</v>
      </c>
      <c r="Q97" s="16">
        <f t="shared" si="11"/>
        <v>0</v>
      </c>
      <c r="R97" s="16">
        <f t="shared" si="11"/>
        <v>0</v>
      </c>
      <c r="S97" s="16">
        <f t="shared" si="11"/>
        <v>0</v>
      </c>
      <c r="T97" s="16">
        <f t="shared" si="11"/>
        <v>0</v>
      </c>
      <c r="U97" s="16">
        <f t="shared" si="11"/>
        <v>0</v>
      </c>
      <c r="V97" s="16">
        <f t="shared" si="11"/>
        <v>0</v>
      </c>
      <c r="W97" s="16">
        <f t="shared" si="11"/>
        <v>0</v>
      </c>
      <c r="X97" s="16">
        <f t="shared" si="11"/>
        <v>0</v>
      </c>
      <c r="Y97" s="16">
        <f t="shared" si="11"/>
        <v>0</v>
      </c>
      <c r="Z97" s="16">
        <f t="shared" si="11"/>
        <v>0</v>
      </c>
      <c r="AA97" s="16">
        <f t="shared" si="11"/>
        <v>0</v>
      </c>
      <c r="AB97" s="16">
        <f t="shared" si="11"/>
        <v>0</v>
      </c>
      <c r="AC97" s="16">
        <f t="shared" si="11"/>
        <v>0</v>
      </c>
      <c r="AD97" s="16">
        <f t="shared" si="11"/>
        <v>0</v>
      </c>
      <c r="AE97" s="16">
        <f t="shared" si="11"/>
        <v>0</v>
      </c>
      <c r="AF97" s="16">
        <f t="shared" si="11"/>
        <v>0</v>
      </c>
    </row>
    <row r="98" spans="1:32">
      <c r="A98" t="s">
        <v>5</v>
      </c>
      <c r="B98" s="16">
        <f t="shared" si="12"/>
        <v>1816841616966.8103</v>
      </c>
      <c r="C98" s="16">
        <f t="shared" si="13"/>
        <v>1883607413116.0342</v>
      </c>
      <c r="D98" s="16">
        <f t="shared" si="11"/>
        <v>1950373209265.2578</v>
      </c>
      <c r="E98" s="16">
        <f t="shared" si="11"/>
        <v>2017139005414.4814</v>
      </c>
      <c r="F98" s="16">
        <f t="shared" si="11"/>
        <v>2083904801563.7058</v>
      </c>
      <c r="G98" s="16">
        <f t="shared" si="11"/>
        <v>2150670597712.9287</v>
      </c>
      <c r="H98" s="16">
        <f t="shared" si="11"/>
        <v>2167990996083.813</v>
      </c>
      <c r="I98" s="16">
        <f t="shared" si="11"/>
        <v>2185311394454.6968</v>
      </c>
      <c r="J98" s="16">
        <f t="shared" si="11"/>
        <v>2202631792825.5806</v>
      </c>
      <c r="K98" s="16">
        <f t="shared" si="11"/>
        <v>2219952191196.4639</v>
      </c>
      <c r="L98" s="16">
        <f t="shared" si="11"/>
        <v>2237272589567.3477</v>
      </c>
      <c r="M98" s="16">
        <f t="shared" si="11"/>
        <v>2246422988706.6826</v>
      </c>
      <c r="N98" s="16">
        <f t="shared" si="11"/>
        <v>2255573387846.0171</v>
      </c>
      <c r="O98" s="16">
        <f t="shared" si="11"/>
        <v>2264723786985.3521</v>
      </c>
      <c r="P98" s="16">
        <f t="shared" si="11"/>
        <v>2273874186124.6865</v>
      </c>
      <c r="Q98" s="16">
        <f t="shared" si="11"/>
        <v>2283024585264.0215</v>
      </c>
      <c r="R98" s="16">
        <f t="shared" si="11"/>
        <v>2289560584649.2603</v>
      </c>
      <c r="S98" s="16">
        <f t="shared" si="11"/>
        <v>2296096584034.4995</v>
      </c>
      <c r="T98" s="16">
        <f t="shared" si="11"/>
        <v>2302632583419.7383</v>
      </c>
      <c r="U98" s="16">
        <f t="shared" si="11"/>
        <v>2309168582804.9775</v>
      </c>
      <c r="V98" s="16">
        <f t="shared" si="11"/>
        <v>2315704582190.2163</v>
      </c>
      <c r="W98" s="16">
        <f t="shared" si="11"/>
        <v>2325726447914.2515</v>
      </c>
      <c r="X98" s="16">
        <f t="shared" si="11"/>
        <v>2333371586589.1055</v>
      </c>
      <c r="Y98" s="16">
        <f t="shared" si="11"/>
        <v>2341016725263.9614</v>
      </c>
      <c r="Z98" s="16">
        <f t="shared" si="11"/>
        <v>2348661863938.8169</v>
      </c>
      <c r="AA98" s="16">
        <f t="shared" si="11"/>
        <v>2356307002613.6729</v>
      </c>
      <c r="AB98" s="16">
        <f t="shared" si="11"/>
        <v>2363952141288.5264</v>
      </c>
      <c r="AC98" s="16">
        <f t="shared" si="11"/>
        <v>2371597279963.3828</v>
      </c>
      <c r="AD98" s="16">
        <f t="shared" si="11"/>
        <v>2379242418638.2388</v>
      </c>
      <c r="AE98" s="16">
        <f t="shared" si="11"/>
        <v>2386887557313.0942</v>
      </c>
      <c r="AF98" s="16">
        <f t="shared" si="11"/>
        <v>2394532695987.9502</v>
      </c>
    </row>
    <row r="99" spans="1:32">
      <c r="A99" t="s">
        <v>6</v>
      </c>
      <c r="B99" s="16">
        <f t="shared" si="12"/>
        <v>16688739681843.281</v>
      </c>
      <c r="C99" s="16">
        <f t="shared" si="13"/>
        <v>17302022084216.697</v>
      </c>
      <c r="D99" s="16">
        <f t="shared" si="11"/>
        <v>17915304486590.117</v>
      </c>
      <c r="E99" s="16">
        <f t="shared" si="11"/>
        <v>18528586888963.535</v>
      </c>
      <c r="F99" s="16">
        <f t="shared" si="11"/>
        <v>19141869291336.953</v>
      </c>
      <c r="G99" s="16">
        <f t="shared" si="11"/>
        <v>19755151693710.371</v>
      </c>
      <c r="H99" s="16">
        <f t="shared" si="11"/>
        <v>19914249557221.484</v>
      </c>
      <c r="I99" s="16">
        <f t="shared" si="11"/>
        <v>20073347420732.602</v>
      </c>
      <c r="J99" s="16">
        <f t="shared" si="11"/>
        <v>20232445284243.719</v>
      </c>
      <c r="K99" s="16">
        <f t="shared" si="11"/>
        <v>20391543147754.832</v>
      </c>
      <c r="L99" s="16">
        <f t="shared" si="11"/>
        <v>20550641011265.949</v>
      </c>
      <c r="M99" s="16">
        <f t="shared" si="11"/>
        <v>20634692712743.52</v>
      </c>
      <c r="N99" s="16">
        <f t="shared" si="11"/>
        <v>20718744414221.09</v>
      </c>
      <c r="O99" s="16">
        <f t="shared" si="11"/>
        <v>20802796115698.656</v>
      </c>
      <c r="P99" s="16">
        <f t="shared" si="11"/>
        <v>20886847817176.23</v>
      </c>
      <c r="Q99" s="16">
        <f t="shared" si="11"/>
        <v>20970899518653.805</v>
      </c>
      <c r="R99" s="16">
        <f t="shared" si="11"/>
        <v>21030936448280.637</v>
      </c>
      <c r="S99" s="16">
        <f t="shared" si="11"/>
        <v>21090973377907.473</v>
      </c>
      <c r="T99" s="16">
        <f t="shared" si="11"/>
        <v>21151010307534.309</v>
      </c>
      <c r="U99" s="16">
        <f t="shared" si="11"/>
        <v>21211047237161.141</v>
      </c>
      <c r="V99" s="16">
        <f t="shared" si="11"/>
        <v>21271084166787.977</v>
      </c>
      <c r="W99" s="16">
        <f t="shared" si="11"/>
        <v>21363140792215.809</v>
      </c>
      <c r="X99" s="16">
        <f t="shared" si="11"/>
        <v>21433365806870.215</v>
      </c>
      <c r="Y99" s="16">
        <f t="shared" si="11"/>
        <v>21503590821524.637</v>
      </c>
      <c r="Z99" s="16">
        <f t="shared" si="11"/>
        <v>21573815836179.063</v>
      </c>
      <c r="AA99" s="16">
        <f t="shared" si="11"/>
        <v>21644040850833.484</v>
      </c>
      <c r="AB99" s="16">
        <f t="shared" si="11"/>
        <v>21714265865487.891</v>
      </c>
      <c r="AC99" s="16">
        <f t="shared" si="11"/>
        <v>21784490880142.316</v>
      </c>
      <c r="AD99" s="16">
        <f t="shared" si="11"/>
        <v>21854715894796.738</v>
      </c>
      <c r="AE99" s="16">
        <f t="shared" si="11"/>
        <v>21924940909451.164</v>
      </c>
      <c r="AF99" s="16">
        <f t="shared" si="11"/>
        <v>21995165924105.586</v>
      </c>
    </row>
    <row r="100" spans="1:32">
      <c r="A100" t="s">
        <v>7</v>
      </c>
      <c r="B100" s="16">
        <f t="shared" si="12"/>
        <v>12574971238627.174</v>
      </c>
      <c r="C100" s="16">
        <f t="shared" si="13"/>
        <v>13037079745202.557</v>
      </c>
      <c r="D100" s="16">
        <f t="shared" si="11"/>
        <v>13499188251777.939</v>
      </c>
      <c r="E100" s="16">
        <f t="shared" si="11"/>
        <v>13961296758353.32</v>
      </c>
      <c r="F100" s="16">
        <f t="shared" si="11"/>
        <v>14423405264928.701</v>
      </c>
      <c r="G100" s="16">
        <f t="shared" si="11"/>
        <v>14885513771504.082</v>
      </c>
      <c r="H100" s="16">
        <f t="shared" si="11"/>
        <v>15005394067794.875</v>
      </c>
      <c r="I100" s="16">
        <f t="shared" si="11"/>
        <v>15125274364085.672</v>
      </c>
      <c r="J100" s="16">
        <f t="shared" si="11"/>
        <v>15245154660376.465</v>
      </c>
      <c r="K100" s="16">
        <f t="shared" si="11"/>
        <v>15365034956667.258</v>
      </c>
      <c r="L100" s="16">
        <f t="shared" si="11"/>
        <v>15484915252958.057</v>
      </c>
      <c r="M100" s="16">
        <f t="shared" si="11"/>
        <v>15548248239677.719</v>
      </c>
      <c r="N100" s="16">
        <f t="shared" si="11"/>
        <v>15611581226397.385</v>
      </c>
      <c r="O100" s="16">
        <f t="shared" si="11"/>
        <v>15674914213117.049</v>
      </c>
      <c r="P100" s="16">
        <f t="shared" si="11"/>
        <v>15738247199836.715</v>
      </c>
      <c r="Q100" s="16">
        <f t="shared" si="11"/>
        <v>15801580186556.381</v>
      </c>
      <c r="R100" s="16">
        <f t="shared" si="11"/>
        <v>15846818034213.283</v>
      </c>
      <c r="S100" s="16">
        <f t="shared" si="11"/>
        <v>15892055881870.188</v>
      </c>
      <c r="T100" s="16">
        <f t="shared" si="11"/>
        <v>15937293729527.088</v>
      </c>
      <c r="U100" s="16">
        <f t="shared" si="11"/>
        <v>15982531577183.99</v>
      </c>
      <c r="V100" s="16">
        <f t="shared" si="11"/>
        <v>16027769424840.891</v>
      </c>
      <c r="W100" s="16">
        <f t="shared" si="11"/>
        <v>16097134124581.49</v>
      </c>
      <c r="X100" s="16">
        <f t="shared" si="11"/>
        <v>16150048697901.371</v>
      </c>
      <c r="Y100" s="16">
        <f t="shared" si="11"/>
        <v>16202963271221.27</v>
      </c>
      <c r="Z100" s="16">
        <f t="shared" si="11"/>
        <v>16255877844541.164</v>
      </c>
      <c r="AA100" s="16">
        <f t="shared" si="11"/>
        <v>16308792417861.061</v>
      </c>
      <c r="AB100" s="16">
        <f t="shared" si="11"/>
        <v>16361706991180.945</v>
      </c>
      <c r="AC100" s="16">
        <f t="shared" si="11"/>
        <v>16414621564500.838</v>
      </c>
      <c r="AD100" s="16">
        <f t="shared" si="11"/>
        <v>16467536137820.734</v>
      </c>
      <c r="AE100" s="16">
        <f t="shared" si="11"/>
        <v>16520450711140.633</v>
      </c>
      <c r="AF100" s="16">
        <f t="shared" si="11"/>
        <v>16573365284460.527</v>
      </c>
    </row>
    <row r="101" spans="1:32">
      <c r="A101" t="s">
        <v>8</v>
      </c>
      <c r="B101" s="16">
        <f t="shared" si="12"/>
        <v>2111471850513.8525</v>
      </c>
      <c r="C101" s="16">
        <f t="shared" si="13"/>
        <v>2189064799634.8589</v>
      </c>
      <c r="D101" s="16">
        <f t="shared" si="11"/>
        <v>2266657748755.8647</v>
      </c>
      <c r="E101" s="16">
        <f t="shared" si="11"/>
        <v>2344250697876.8706</v>
      </c>
      <c r="F101" s="16">
        <f t="shared" si="11"/>
        <v>2421843646997.877</v>
      </c>
      <c r="G101" s="16">
        <f t="shared" si="11"/>
        <v>2499436596118.8828</v>
      </c>
      <c r="H101" s="16">
        <f t="shared" si="11"/>
        <v>2519565777032.772</v>
      </c>
      <c r="I101" s="16">
        <f t="shared" si="11"/>
        <v>2539694957946.6606</v>
      </c>
      <c r="J101" s="16">
        <f t="shared" si="11"/>
        <v>2559824138860.5488</v>
      </c>
      <c r="K101" s="16">
        <f t="shared" si="11"/>
        <v>2579953319774.4375</v>
      </c>
      <c r="L101" s="16">
        <f t="shared" si="11"/>
        <v>2600082500688.3267</v>
      </c>
      <c r="M101" s="16">
        <f t="shared" si="11"/>
        <v>2610716784944.7202</v>
      </c>
      <c r="N101" s="16">
        <f t="shared" si="11"/>
        <v>2621351069201.1143</v>
      </c>
      <c r="O101" s="16">
        <f t="shared" si="11"/>
        <v>2631985353457.5078</v>
      </c>
      <c r="P101" s="16">
        <f t="shared" si="11"/>
        <v>2642619637713.9023</v>
      </c>
      <c r="Q101" s="16">
        <f t="shared" si="11"/>
        <v>2653253921970.2964</v>
      </c>
      <c r="R101" s="16">
        <f t="shared" si="11"/>
        <v>2660849839296.292</v>
      </c>
      <c r="S101" s="16">
        <f t="shared" si="11"/>
        <v>2668445756622.2871</v>
      </c>
      <c r="T101" s="16">
        <f t="shared" si="11"/>
        <v>2676041673948.2832</v>
      </c>
      <c r="U101" s="16">
        <f t="shared" si="11"/>
        <v>2683637591274.2788</v>
      </c>
      <c r="V101" s="16">
        <f t="shared" si="11"/>
        <v>2691233508600.2739</v>
      </c>
      <c r="W101" s="16">
        <f t="shared" si="11"/>
        <v>2702880581833.4697</v>
      </c>
      <c r="X101" s="16">
        <f t="shared" si="11"/>
        <v>2711765503311.7534</v>
      </c>
      <c r="Y101" s="16">
        <f t="shared" si="11"/>
        <v>2720650424790.04</v>
      </c>
      <c r="Z101" s="16">
        <f t="shared" si="11"/>
        <v>2729535346268.3267</v>
      </c>
      <c r="AA101" s="16">
        <f t="shared" si="11"/>
        <v>2738420267746.6128</v>
      </c>
      <c r="AB101" s="16">
        <f t="shared" si="11"/>
        <v>2747305189224.8965</v>
      </c>
      <c r="AC101" s="16">
        <f t="shared" si="11"/>
        <v>2756190110703.1831</v>
      </c>
      <c r="AD101" s="16">
        <f t="shared" si="11"/>
        <v>2765075032181.4692</v>
      </c>
      <c r="AE101" s="16">
        <f t="shared" si="11"/>
        <v>2773959953659.7559</v>
      </c>
      <c r="AF101" s="16">
        <f t="shared" si="11"/>
        <v>2782844875138.0425</v>
      </c>
    </row>
    <row r="102" spans="1:32">
      <c r="A102" t="s">
        <v>9</v>
      </c>
      <c r="B102" s="16">
        <f t="shared" si="12"/>
        <v>12054516803974.701</v>
      </c>
      <c r="C102" s="16">
        <f t="shared" si="13"/>
        <v>12497499507637.787</v>
      </c>
      <c r="D102" s="16">
        <f t="shared" si="11"/>
        <v>12940482211300.871</v>
      </c>
      <c r="E102" s="16">
        <f t="shared" si="11"/>
        <v>13383464914963.955</v>
      </c>
      <c r="F102" s="16">
        <f t="shared" si="11"/>
        <v>13826447618627.039</v>
      </c>
      <c r="G102" s="16">
        <f t="shared" si="11"/>
        <v>14269430322290.121</v>
      </c>
      <c r="H102" s="16">
        <f t="shared" si="11"/>
        <v>14384348998339.566</v>
      </c>
      <c r="I102" s="16">
        <f t="shared" si="11"/>
        <v>14499267674389.008</v>
      </c>
      <c r="J102" s="16">
        <f t="shared" si="11"/>
        <v>14614186350438.451</v>
      </c>
      <c r="K102" s="16">
        <f t="shared" si="11"/>
        <v>14729105026487.891</v>
      </c>
      <c r="L102" s="16">
        <f t="shared" si="11"/>
        <v>14844023702537.334</v>
      </c>
      <c r="M102" s="16">
        <f t="shared" si="11"/>
        <v>14904735455921.941</v>
      </c>
      <c r="N102" s="16">
        <f t="shared" si="11"/>
        <v>14965447209306.557</v>
      </c>
      <c r="O102" s="16">
        <f t="shared" si="11"/>
        <v>15026158962691.168</v>
      </c>
      <c r="P102" s="16">
        <f t="shared" si="11"/>
        <v>15086870716075.777</v>
      </c>
      <c r="Q102" s="16">
        <f t="shared" si="11"/>
        <v>15147582469460.391</v>
      </c>
      <c r="R102" s="16">
        <f t="shared" si="11"/>
        <v>15190948007592.252</v>
      </c>
      <c r="S102" s="16">
        <f t="shared" si="11"/>
        <v>15234313545724.117</v>
      </c>
      <c r="T102" s="16">
        <f t="shared" si="11"/>
        <v>15277679083855.982</v>
      </c>
      <c r="U102" s="16">
        <f t="shared" si="11"/>
        <v>15321044621987.846</v>
      </c>
      <c r="V102" s="16">
        <f t="shared" si="11"/>
        <v>15364410160119.707</v>
      </c>
      <c r="W102" s="16">
        <f t="shared" si="11"/>
        <v>15430903985255.246</v>
      </c>
      <c r="X102" s="16">
        <f t="shared" si="11"/>
        <v>15481628523797.355</v>
      </c>
      <c r="Y102" s="16">
        <f t="shared" si="11"/>
        <v>15532353062339.482</v>
      </c>
      <c r="Z102" s="16">
        <f t="shared" si="11"/>
        <v>15583077600881.604</v>
      </c>
      <c r="AA102" s="16">
        <f t="shared" si="11"/>
        <v>15633802139423.73</v>
      </c>
      <c r="AB102" s="16">
        <f t="shared" si="11"/>
        <v>15684526677965.84</v>
      </c>
      <c r="AC102" s="16">
        <f t="shared" si="11"/>
        <v>15735251216507.959</v>
      </c>
      <c r="AD102" s="16">
        <f t="shared" si="11"/>
        <v>15785975755050.086</v>
      </c>
      <c r="AE102" s="16">
        <f t="shared" si="11"/>
        <v>15836700293592.207</v>
      </c>
      <c r="AF102" s="16">
        <f t="shared" si="11"/>
        <v>15887424832134.334</v>
      </c>
    </row>
    <row r="103" spans="1:32">
      <c r="A103" t="s">
        <v>648</v>
      </c>
      <c r="B103" s="16">
        <f t="shared" si="12"/>
        <v>0</v>
      </c>
      <c r="C103" s="16">
        <f t="shared" si="13"/>
        <v>0</v>
      </c>
      <c r="D103" s="16">
        <f t="shared" si="11"/>
        <v>0</v>
      </c>
      <c r="E103" s="16">
        <f t="shared" si="11"/>
        <v>0</v>
      </c>
      <c r="F103" s="16">
        <f t="shared" si="11"/>
        <v>0</v>
      </c>
      <c r="G103" s="16">
        <f t="shared" si="11"/>
        <v>0</v>
      </c>
      <c r="H103" s="16">
        <f t="shared" si="11"/>
        <v>0</v>
      </c>
      <c r="I103" s="16">
        <f t="shared" si="11"/>
        <v>0</v>
      </c>
      <c r="J103" s="16">
        <f t="shared" si="11"/>
        <v>0</v>
      </c>
      <c r="K103" s="16">
        <f t="shared" si="11"/>
        <v>0</v>
      </c>
      <c r="L103" s="16">
        <f t="shared" si="11"/>
        <v>0</v>
      </c>
      <c r="M103" s="16">
        <f t="shared" si="11"/>
        <v>0</v>
      </c>
      <c r="N103" s="16">
        <f t="shared" si="11"/>
        <v>0</v>
      </c>
      <c r="O103" s="16">
        <f t="shared" si="11"/>
        <v>0</v>
      </c>
      <c r="P103" s="16">
        <f t="shared" si="11"/>
        <v>0</v>
      </c>
      <c r="Q103" s="16">
        <f t="shared" si="11"/>
        <v>0</v>
      </c>
      <c r="R103" s="16">
        <f t="shared" si="11"/>
        <v>0</v>
      </c>
      <c r="S103" s="16">
        <f t="shared" si="11"/>
        <v>0</v>
      </c>
      <c r="T103" s="16">
        <f t="shared" si="11"/>
        <v>0</v>
      </c>
      <c r="U103" s="16">
        <f t="shared" si="11"/>
        <v>0</v>
      </c>
      <c r="V103" s="16">
        <f t="shared" si="11"/>
        <v>0</v>
      </c>
      <c r="W103" s="16">
        <f t="shared" si="11"/>
        <v>0</v>
      </c>
      <c r="X103" s="16">
        <f t="shared" si="11"/>
        <v>0</v>
      </c>
      <c r="Y103" s="16">
        <f t="shared" si="11"/>
        <v>0</v>
      </c>
      <c r="Z103" s="16">
        <f t="shared" si="11"/>
        <v>0</v>
      </c>
      <c r="AA103" s="16">
        <f t="shared" si="11"/>
        <v>0</v>
      </c>
      <c r="AB103" s="16">
        <f t="shared" si="11"/>
        <v>0</v>
      </c>
      <c r="AC103" s="16">
        <f t="shared" si="11"/>
        <v>0</v>
      </c>
      <c r="AD103" s="16">
        <f t="shared" si="11"/>
        <v>0</v>
      </c>
      <c r="AE103" s="16">
        <f t="shared" si="11"/>
        <v>0</v>
      </c>
      <c r="AF103" s="16">
        <f t="shared" si="11"/>
        <v>0</v>
      </c>
    </row>
    <row r="104" spans="1:32">
      <c r="A104" t="s">
        <v>125</v>
      </c>
      <c r="B104" s="16">
        <f t="shared" si="12"/>
        <v>43642200467551.031</v>
      </c>
      <c r="C104" s="16">
        <f t="shared" si="13"/>
        <v>46232134932590.109</v>
      </c>
      <c r="D104" s="16">
        <f t="shared" si="11"/>
        <v>48822069397629.203</v>
      </c>
      <c r="E104" s="16">
        <f t="shared" si="11"/>
        <v>51412003862668.281</v>
      </c>
      <c r="F104" s="16">
        <f t="shared" si="11"/>
        <v>54001938327707.367</v>
      </c>
      <c r="G104" s="16">
        <f t="shared" si="11"/>
        <v>56591872792746.461</v>
      </c>
      <c r="H104" s="16">
        <f t="shared" si="11"/>
        <v>57811929751793.625</v>
      </c>
      <c r="I104" s="16">
        <f t="shared" si="11"/>
        <v>59031986710841.227</v>
      </c>
      <c r="J104" s="16">
        <f t="shared" si="11"/>
        <v>60252043669888.828</v>
      </c>
      <c r="K104" s="16">
        <f t="shared" si="11"/>
        <v>61472100628936.438</v>
      </c>
      <c r="L104" s="16">
        <f t="shared" si="11"/>
        <v>62692157587984.461</v>
      </c>
      <c r="M104" s="16">
        <f t="shared" ref="D104:AF113" si="14">IFERROR($B104*M20/$B20,0)</f>
        <v>63770585557380.398</v>
      </c>
      <c r="N104" s="16">
        <f t="shared" si="14"/>
        <v>64849013526776.313</v>
      </c>
      <c r="O104" s="16">
        <f t="shared" si="14"/>
        <v>65927441496172.227</v>
      </c>
      <c r="P104" s="16">
        <f t="shared" si="14"/>
        <v>67005869465568.156</v>
      </c>
      <c r="Q104" s="16">
        <f t="shared" si="14"/>
        <v>68084297434964.078</v>
      </c>
      <c r="R104" s="16">
        <f t="shared" si="14"/>
        <v>69099589589695.57</v>
      </c>
      <c r="S104" s="16">
        <f t="shared" si="14"/>
        <v>70114881744427.492</v>
      </c>
      <c r="T104" s="16">
        <f t="shared" si="14"/>
        <v>71130173899159.406</v>
      </c>
      <c r="U104" s="16">
        <f t="shared" si="14"/>
        <v>72145466053891.328</v>
      </c>
      <c r="V104" s="16">
        <f t="shared" si="14"/>
        <v>73160758208623.688</v>
      </c>
      <c r="W104" s="16">
        <f t="shared" si="14"/>
        <v>74260231449573.563</v>
      </c>
      <c r="X104" s="16">
        <f t="shared" si="14"/>
        <v>75302308495375.266</v>
      </c>
      <c r="Y104" s="16">
        <f t="shared" si="14"/>
        <v>76344385541176.563</v>
      </c>
      <c r="Z104" s="16">
        <f t="shared" si="14"/>
        <v>77386462586977.859</v>
      </c>
      <c r="AA104" s="16">
        <f t="shared" si="14"/>
        <v>78428539632779.563</v>
      </c>
      <c r="AB104" s="16">
        <f t="shared" si="14"/>
        <v>79470616678580.859</v>
      </c>
      <c r="AC104" s="16">
        <f t="shared" si="14"/>
        <v>80512693724382.578</v>
      </c>
      <c r="AD104" s="16">
        <f t="shared" si="14"/>
        <v>81554770770183.875</v>
      </c>
      <c r="AE104" s="16">
        <f t="shared" si="14"/>
        <v>82596847815985.156</v>
      </c>
      <c r="AF104" s="16">
        <f t="shared" si="14"/>
        <v>83638924861786.859</v>
      </c>
    </row>
    <row r="105" spans="1:32">
      <c r="A105" t="s">
        <v>12</v>
      </c>
      <c r="B105" s="16">
        <f t="shared" si="12"/>
        <v>35405998687471.391</v>
      </c>
      <c r="C105" s="16">
        <f t="shared" si="13"/>
        <v>37507158007748.82</v>
      </c>
      <c r="D105" s="16">
        <f t="shared" si="14"/>
        <v>39608317328026.25</v>
      </c>
      <c r="E105" s="16">
        <f t="shared" si="14"/>
        <v>41709476648303.672</v>
      </c>
      <c r="F105" s="16">
        <f t="shared" si="14"/>
        <v>43810635968581.109</v>
      </c>
      <c r="G105" s="16">
        <f t="shared" si="14"/>
        <v>45911795288858.531</v>
      </c>
      <c r="H105" s="16">
        <f t="shared" si="14"/>
        <v>46901601820790.453</v>
      </c>
      <c r="I105" s="16">
        <f t="shared" si="14"/>
        <v>47891408352722.727</v>
      </c>
      <c r="J105" s="16">
        <f t="shared" si="14"/>
        <v>48881214884655.008</v>
      </c>
      <c r="K105" s="16">
        <f t="shared" si="14"/>
        <v>49871021416587.281</v>
      </c>
      <c r="L105" s="16">
        <f t="shared" si="14"/>
        <v>50860827948519.906</v>
      </c>
      <c r="M105" s="16">
        <f t="shared" si="14"/>
        <v>51735733862060.031</v>
      </c>
      <c r="N105" s="16">
        <f t="shared" si="14"/>
        <v>52610639775600.18</v>
      </c>
      <c r="O105" s="16">
        <f t="shared" si="14"/>
        <v>53485545689140.305</v>
      </c>
      <c r="P105" s="16">
        <f t="shared" si="14"/>
        <v>54360451602680.445</v>
      </c>
      <c r="Q105" s="16">
        <f t="shared" si="14"/>
        <v>55235357516220.586</v>
      </c>
      <c r="R105" s="16">
        <f t="shared" si="14"/>
        <v>56059042672163.875</v>
      </c>
      <c r="S105" s="16">
        <f t="shared" si="14"/>
        <v>56882727828107.516</v>
      </c>
      <c r="T105" s="16">
        <f t="shared" si="14"/>
        <v>57706412984051.148</v>
      </c>
      <c r="U105" s="16">
        <f t="shared" si="14"/>
        <v>58530098139994.789</v>
      </c>
      <c r="V105" s="16">
        <f t="shared" si="14"/>
        <v>59353783295938.789</v>
      </c>
      <c r="W105" s="16">
        <f t="shared" si="14"/>
        <v>60245762795343.836</v>
      </c>
      <c r="X105" s="16">
        <f t="shared" si="14"/>
        <v>61091177969661.922</v>
      </c>
      <c r="Y105" s="16">
        <f t="shared" si="14"/>
        <v>61936593143979.664</v>
      </c>
      <c r="Z105" s="16">
        <f t="shared" si="14"/>
        <v>62782008318297.414</v>
      </c>
      <c r="AA105" s="16">
        <f t="shared" si="14"/>
        <v>63627423492615.5</v>
      </c>
      <c r="AB105" s="16">
        <f t="shared" si="14"/>
        <v>64472838666933.234</v>
      </c>
      <c r="AC105" s="16">
        <f t="shared" si="14"/>
        <v>65318253841251.336</v>
      </c>
      <c r="AD105" s="16">
        <f t="shared" si="14"/>
        <v>66163669015569.07</v>
      </c>
      <c r="AE105" s="16">
        <f t="shared" si="14"/>
        <v>67009084189886.805</v>
      </c>
      <c r="AF105" s="16">
        <f t="shared" si="14"/>
        <v>67854499364204.906</v>
      </c>
    </row>
    <row r="106" spans="1:32">
      <c r="A106" t="s">
        <v>13</v>
      </c>
      <c r="B106" s="16">
        <f t="shared" si="12"/>
        <v>4054291728527.6421</v>
      </c>
      <c r="C106" s="16">
        <f t="shared" si="13"/>
        <v>4203279957632.7578</v>
      </c>
      <c r="D106" s="16">
        <f t="shared" si="14"/>
        <v>4352268186737.8735</v>
      </c>
      <c r="E106" s="16">
        <f t="shared" si="14"/>
        <v>4501256415842.9893</v>
      </c>
      <c r="F106" s="16">
        <f t="shared" si="14"/>
        <v>4650244644948.1055</v>
      </c>
      <c r="G106" s="16">
        <f t="shared" si="14"/>
        <v>4799232874053.2217</v>
      </c>
      <c r="H106" s="16">
        <f t="shared" si="14"/>
        <v>4837883435111.5449</v>
      </c>
      <c r="I106" s="16">
        <f t="shared" si="14"/>
        <v>4876533996169.8682</v>
      </c>
      <c r="J106" s="16">
        <f t="shared" si="14"/>
        <v>4915184557228.1904</v>
      </c>
      <c r="K106" s="16">
        <f t="shared" si="14"/>
        <v>4953835118286.5127</v>
      </c>
      <c r="L106" s="16">
        <f t="shared" si="14"/>
        <v>4992485679344.835</v>
      </c>
      <c r="M106" s="16">
        <f t="shared" si="14"/>
        <v>5012904843677.5342</v>
      </c>
      <c r="N106" s="16">
        <f t="shared" si="14"/>
        <v>5033324008010.2324</v>
      </c>
      <c r="O106" s="16">
        <f t="shared" si="14"/>
        <v>5053743172342.9316</v>
      </c>
      <c r="P106" s="16">
        <f t="shared" si="14"/>
        <v>5074162336675.6309</v>
      </c>
      <c r="Q106" s="16">
        <f t="shared" si="14"/>
        <v>5094581501008.3301</v>
      </c>
      <c r="R106" s="16">
        <f t="shared" si="14"/>
        <v>5109166618388.8281</v>
      </c>
      <c r="S106" s="16">
        <f t="shared" si="14"/>
        <v>5123751735769.3271</v>
      </c>
      <c r="T106" s="16">
        <f t="shared" si="14"/>
        <v>5138336853149.8262</v>
      </c>
      <c r="U106" s="16">
        <f t="shared" si="14"/>
        <v>5152921970530.3252</v>
      </c>
      <c r="V106" s="16">
        <f t="shared" si="14"/>
        <v>5167507087910.8232</v>
      </c>
      <c r="W106" s="16">
        <f t="shared" si="14"/>
        <v>5189870934560.9258</v>
      </c>
      <c r="X106" s="16">
        <f t="shared" si="14"/>
        <v>5206931102163.5664</v>
      </c>
      <c r="Y106" s="16">
        <f t="shared" si="14"/>
        <v>5223991269766.2109</v>
      </c>
      <c r="Z106" s="16">
        <f t="shared" si="14"/>
        <v>5241051437368.8574</v>
      </c>
      <c r="AA106" s="16">
        <f t="shared" si="14"/>
        <v>5258111604971.5029</v>
      </c>
      <c r="AB106" s="16">
        <f t="shared" si="14"/>
        <v>5275171772574.1436</v>
      </c>
      <c r="AC106" s="16">
        <f t="shared" si="14"/>
        <v>5292231940176.7891</v>
      </c>
      <c r="AD106" s="16">
        <f t="shared" si="14"/>
        <v>5309292107779.4336</v>
      </c>
      <c r="AE106" s="16">
        <f t="shared" si="14"/>
        <v>5326352275382.0801</v>
      </c>
      <c r="AF106" s="16">
        <f t="shared" si="14"/>
        <v>5343412442984.7246</v>
      </c>
    </row>
    <row r="107" spans="1:32">
      <c r="A107" t="s">
        <v>14</v>
      </c>
      <c r="B107" s="16">
        <f t="shared" si="12"/>
        <v>10217531672837.264</v>
      </c>
      <c r="C107" s="16">
        <f t="shared" si="13"/>
        <v>10593008340944.295</v>
      </c>
      <c r="D107" s="16">
        <f t="shared" si="14"/>
        <v>10968485009051.328</v>
      </c>
      <c r="E107" s="16">
        <f t="shared" si="14"/>
        <v>11343961677158.359</v>
      </c>
      <c r="F107" s="16">
        <f t="shared" si="14"/>
        <v>11719438345265.393</v>
      </c>
      <c r="G107" s="16">
        <f t="shared" si="14"/>
        <v>12094915013372.424</v>
      </c>
      <c r="H107" s="16">
        <f t="shared" si="14"/>
        <v>12192321257971.84</v>
      </c>
      <c r="I107" s="16">
        <f t="shared" si="14"/>
        <v>12289727502571.252</v>
      </c>
      <c r="J107" s="16">
        <f t="shared" si="14"/>
        <v>12387133747170.666</v>
      </c>
      <c r="K107" s="16">
        <f t="shared" si="14"/>
        <v>12484539991770.078</v>
      </c>
      <c r="L107" s="16">
        <f t="shared" si="14"/>
        <v>12581946236369.492</v>
      </c>
      <c r="M107" s="16">
        <f t="shared" si="14"/>
        <v>12633406139176.727</v>
      </c>
      <c r="N107" s="16">
        <f t="shared" si="14"/>
        <v>12684866041983.967</v>
      </c>
      <c r="O107" s="16">
        <f t="shared" si="14"/>
        <v>12736325944791.203</v>
      </c>
      <c r="P107" s="16">
        <f t="shared" si="14"/>
        <v>12787785847598.438</v>
      </c>
      <c r="Q107" s="16">
        <f t="shared" si="14"/>
        <v>12839245750405.678</v>
      </c>
      <c r="R107" s="16">
        <f t="shared" si="14"/>
        <v>12876002823839.416</v>
      </c>
      <c r="S107" s="16">
        <f t="shared" si="14"/>
        <v>12912759897273.158</v>
      </c>
      <c r="T107" s="16">
        <f t="shared" si="14"/>
        <v>12949516970706.898</v>
      </c>
      <c r="U107" s="16">
        <f t="shared" si="14"/>
        <v>12986274044140.641</v>
      </c>
      <c r="V107" s="16">
        <f t="shared" si="14"/>
        <v>13023031117574.379</v>
      </c>
      <c r="W107" s="16">
        <f t="shared" si="14"/>
        <v>13079391963506.125</v>
      </c>
      <c r="X107" s="16">
        <f t="shared" si="14"/>
        <v>13122386600916.49</v>
      </c>
      <c r="Y107" s="16">
        <f t="shared" si="14"/>
        <v>13165381238326.869</v>
      </c>
      <c r="Z107" s="16">
        <f t="shared" si="14"/>
        <v>13208375875737.246</v>
      </c>
      <c r="AA107" s="16">
        <f t="shared" si="14"/>
        <v>13251370513147.625</v>
      </c>
      <c r="AB107" s="16">
        <f t="shared" si="14"/>
        <v>13294365150557.992</v>
      </c>
      <c r="AC107" s="16">
        <f t="shared" si="14"/>
        <v>13337359787968.371</v>
      </c>
      <c r="AD107" s="16">
        <f t="shared" si="14"/>
        <v>13380354425378.748</v>
      </c>
      <c r="AE107" s="16">
        <f t="shared" si="14"/>
        <v>13423349062789.125</v>
      </c>
      <c r="AF107" s="16">
        <f t="shared" si="14"/>
        <v>13466343700199.504</v>
      </c>
    </row>
    <row r="108" spans="1:32">
      <c r="A108" t="s">
        <v>15</v>
      </c>
      <c r="B108" s="16">
        <f t="shared" si="12"/>
        <v>44211198722901.117</v>
      </c>
      <c r="C108" s="16">
        <f t="shared" si="13"/>
        <v>43482094172477.781</v>
      </c>
      <c r="D108" s="16">
        <f t="shared" si="14"/>
        <v>42752989622054.445</v>
      </c>
      <c r="E108" s="16">
        <f t="shared" si="14"/>
        <v>42023885071631.109</v>
      </c>
      <c r="F108" s="16">
        <f t="shared" si="14"/>
        <v>41294780521207.766</v>
      </c>
      <c r="G108" s="16">
        <f t="shared" si="14"/>
        <v>40565675970784.43</v>
      </c>
      <c r="H108" s="16">
        <f t="shared" si="14"/>
        <v>40318418517248.219</v>
      </c>
      <c r="I108" s="16">
        <f t="shared" si="14"/>
        <v>40071161063712.008</v>
      </c>
      <c r="J108" s="16">
        <f t="shared" si="14"/>
        <v>39823903610175.797</v>
      </c>
      <c r="K108" s="16">
        <f t="shared" si="14"/>
        <v>39576646156639.586</v>
      </c>
      <c r="L108" s="16">
        <f t="shared" si="14"/>
        <v>39329388703103.375</v>
      </c>
      <c r="M108" s="16">
        <f t="shared" si="14"/>
        <v>39221213567181.289</v>
      </c>
      <c r="N108" s="16">
        <f t="shared" si="14"/>
        <v>39113038431259.195</v>
      </c>
      <c r="O108" s="16">
        <f t="shared" si="14"/>
        <v>39004863295337.102</v>
      </c>
      <c r="P108" s="16">
        <f t="shared" si="14"/>
        <v>38896688159415.008</v>
      </c>
      <c r="Q108" s="16">
        <f t="shared" si="14"/>
        <v>38788513023492.914</v>
      </c>
      <c r="R108" s="16">
        <f t="shared" si="14"/>
        <v>38732880096447.273</v>
      </c>
      <c r="S108" s="16">
        <f t="shared" si="14"/>
        <v>38677247169401.625</v>
      </c>
      <c r="T108" s="16">
        <f t="shared" si="14"/>
        <v>38621614242356</v>
      </c>
      <c r="U108" s="16">
        <f t="shared" si="14"/>
        <v>38565981315310.352</v>
      </c>
      <c r="V108" s="16">
        <f t="shared" si="14"/>
        <v>38510348388264.688</v>
      </c>
      <c r="W108" s="16">
        <f t="shared" si="14"/>
        <v>38384659182717.125</v>
      </c>
      <c r="X108" s="16">
        <f t="shared" si="14"/>
        <v>38306735621602.68</v>
      </c>
      <c r="Y108" s="16">
        <f t="shared" si="14"/>
        <v>38228812060488.242</v>
      </c>
      <c r="Z108" s="16">
        <f t="shared" si="14"/>
        <v>38150888499373.797</v>
      </c>
      <c r="AA108" s="16">
        <f t="shared" si="14"/>
        <v>38072964938259.375</v>
      </c>
      <c r="AB108" s="16">
        <f t="shared" si="14"/>
        <v>37995041377144.938</v>
      </c>
      <c r="AC108" s="16">
        <f t="shared" si="14"/>
        <v>37917117816030.492</v>
      </c>
      <c r="AD108" s="16">
        <f t="shared" si="14"/>
        <v>37839194254916.047</v>
      </c>
      <c r="AE108" s="16">
        <f t="shared" si="14"/>
        <v>37761270693801.602</v>
      </c>
      <c r="AF108" s="16">
        <f t="shared" si="14"/>
        <v>37683347132687.164</v>
      </c>
    </row>
    <row r="109" spans="1:32">
      <c r="A109" t="s">
        <v>16</v>
      </c>
      <c r="B109" s="16">
        <f t="shared" si="12"/>
        <v>5215945772090.3799</v>
      </c>
      <c r="C109" s="16">
        <f t="shared" si="13"/>
        <v>5382801050448.4072</v>
      </c>
      <c r="D109" s="16">
        <f t="shared" si="14"/>
        <v>5549656328806.4326</v>
      </c>
      <c r="E109" s="16">
        <f t="shared" si="14"/>
        <v>5716511607164.458</v>
      </c>
      <c r="F109" s="16">
        <f t="shared" si="14"/>
        <v>5883366885522.4834</v>
      </c>
      <c r="G109" s="16">
        <f t="shared" si="14"/>
        <v>6050222163880.5088</v>
      </c>
      <c r="H109" s="16">
        <f t="shared" si="14"/>
        <v>6096239411107.9512</v>
      </c>
      <c r="I109" s="16">
        <f t="shared" si="14"/>
        <v>6142256658335.3906</v>
      </c>
      <c r="J109" s="16">
        <f t="shared" si="14"/>
        <v>6188273905562.8311</v>
      </c>
      <c r="K109" s="16">
        <f t="shared" si="14"/>
        <v>6234291152790.2715</v>
      </c>
      <c r="L109" s="16">
        <f t="shared" si="14"/>
        <v>6280308400017.7109</v>
      </c>
      <c r="M109" s="16">
        <f t="shared" si="14"/>
        <v>6317958875021.9814</v>
      </c>
      <c r="N109" s="16">
        <f t="shared" si="14"/>
        <v>6355609350026.25</v>
      </c>
      <c r="O109" s="16">
        <f t="shared" si="14"/>
        <v>6393259825030.5195</v>
      </c>
      <c r="P109" s="16">
        <f t="shared" si="14"/>
        <v>6430910300034.7881</v>
      </c>
      <c r="Q109" s="16">
        <f t="shared" si="14"/>
        <v>6468560775039.0586</v>
      </c>
      <c r="R109" s="16">
        <f t="shared" si="14"/>
        <v>6509348789627.0166</v>
      </c>
      <c r="S109" s="16">
        <f t="shared" si="14"/>
        <v>6550136804214.9746</v>
      </c>
      <c r="T109" s="16">
        <f t="shared" si="14"/>
        <v>6590924818802.9336</v>
      </c>
      <c r="U109" s="16">
        <f t="shared" si="14"/>
        <v>6631712833390.8916</v>
      </c>
      <c r="V109" s="16">
        <f t="shared" si="14"/>
        <v>6672500847978.8506</v>
      </c>
      <c r="W109" s="16">
        <f t="shared" si="14"/>
        <v>6709105476455.2236</v>
      </c>
      <c r="X109" s="16">
        <f t="shared" si="14"/>
        <v>6748562413644.0391</v>
      </c>
      <c r="Y109" s="16">
        <f t="shared" si="14"/>
        <v>6788019350832.8525</v>
      </c>
      <c r="Z109" s="16">
        <f t="shared" si="14"/>
        <v>6827476288021.667</v>
      </c>
      <c r="AA109" s="16">
        <f t="shared" si="14"/>
        <v>6866933225210.4824</v>
      </c>
      <c r="AB109" s="16">
        <f t="shared" si="14"/>
        <v>6906390162399.3125</v>
      </c>
      <c r="AC109" s="16">
        <f t="shared" si="14"/>
        <v>6945847099588.1279</v>
      </c>
      <c r="AD109" s="16">
        <f t="shared" si="14"/>
        <v>6985304036776.9424</v>
      </c>
      <c r="AE109" s="16">
        <f t="shared" si="14"/>
        <v>7024760973965.7568</v>
      </c>
      <c r="AF109" s="16">
        <f t="shared" si="14"/>
        <v>7064217911154.5713</v>
      </c>
    </row>
    <row r="110" spans="1:32">
      <c r="A110" t="s">
        <v>17</v>
      </c>
      <c r="B110" s="16">
        <f t="shared" si="12"/>
        <v>10198379310387.402</v>
      </c>
      <c r="C110" s="16">
        <f t="shared" si="13"/>
        <v>10524619937301.256</v>
      </c>
      <c r="D110" s="16">
        <f t="shared" si="14"/>
        <v>10850860564215.109</v>
      </c>
      <c r="E110" s="16">
        <f t="shared" si="14"/>
        <v>11177101191128.961</v>
      </c>
      <c r="F110" s="16">
        <f t="shared" si="14"/>
        <v>11503341818042.813</v>
      </c>
      <c r="G110" s="16">
        <f t="shared" si="14"/>
        <v>11829582444956.664</v>
      </c>
      <c r="H110" s="16">
        <f t="shared" si="14"/>
        <v>11919556797174.139</v>
      </c>
      <c r="I110" s="16">
        <f t="shared" si="14"/>
        <v>12009531149391.613</v>
      </c>
      <c r="J110" s="16">
        <f t="shared" si="14"/>
        <v>12099505501609.088</v>
      </c>
      <c r="K110" s="16">
        <f t="shared" si="14"/>
        <v>12189479853826.563</v>
      </c>
      <c r="L110" s="16">
        <f t="shared" si="14"/>
        <v>12279454206044.039</v>
      </c>
      <c r="M110" s="16">
        <f t="shared" si="14"/>
        <v>12353069585131.064</v>
      </c>
      <c r="N110" s="16">
        <f t="shared" si="14"/>
        <v>12426684964218.088</v>
      </c>
      <c r="O110" s="16">
        <f t="shared" si="14"/>
        <v>12500300343305.115</v>
      </c>
      <c r="P110" s="16">
        <f t="shared" si="14"/>
        <v>12573915722392.139</v>
      </c>
      <c r="Q110" s="16">
        <f t="shared" si="14"/>
        <v>12647531101479.166</v>
      </c>
      <c r="R110" s="16">
        <f t="shared" si="14"/>
        <v>12727281095490.107</v>
      </c>
      <c r="S110" s="16">
        <f t="shared" si="14"/>
        <v>12807031089501.053</v>
      </c>
      <c r="T110" s="16">
        <f t="shared" si="14"/>
        <v>12886781083511.996</v>
      </c>
      <c r="U110" s="16">
        <f t="shared" si="14"/>
        <v>12966531077522.939</v>
      </c>
      <c r="V110" s="16">
        <f t="shared" si="14"/>
        <v>13046281071533.881</v>
      </c>
      <c r="W110" s="16">
        <f t="shared" si="14"/>
        <v>13117851578979.602</v>
      </c>
      <c r="X110" s="16">
        <f t="shared" si="14"/>
        <v>13194999009083.424</v>
      </c>
      <c r="Y110" s="16">
        <f t="shared" si="14"/>
        <v>13272146439187.244</v>
      </c>
      <c r="Z110" s="16">
        <f t="shared" si="14"/>
        <v>13349293869291.064</v>
      </c>
      <c r="AA110" s="16">
        <f t="shared" si="14"/>
        <v>13426441299394.887</v>
      </c>
      <c r="AB110" s="16">
        <f t="shared" si="14"/>
        <v>13503588729498.738</v>
      </c>
      <c r="AC110" s="16">
        <f t="shared" si="14"/>
        <v>13580736159602.561</v>
      </c>
      <c r="AD110" s="16">
        <f t="shared" si="14"/>
        <v>13657883589706.381</v>
      </c>
      <c r="AE110" s="16">
        <f t="shared" si="14"/>
        <v>13735031019810.201</v>
      </c>
      <c r="AF110" s="16">
        <f t="shared" si="14"/>
        <v>13812178449914.023</v>
      </c>
    </row>
    <row r="111" spans="1:32">
      <c r="A111" t="s">
        <v>18</v>
      </c>
      <c r="B111" s="16">
        <f t="shared" si="12"/>
        <v>75067734982538.922</v>
      </c>
      <c r="C111" s="16">
        <f t="shared" si="13"/>
        <v>78481727343263.453</v>
      </c>
      <c r="D111" s="16">
        <f t="shared" si="14"/>
        <v>81895719703987.984</v>
      </c>
      <c r="E111" s="16">
        <f t="shared" si="14"/>
        <v>85309712064712.516</v>
      </c>
      <c r="F111" s="16">
        <f t="shared" si="14"/>
        <v>88723704425437.047</v>
      </c>
      <c r="G111" s="16">
        <f t="shared" si="14"/>
        <v>92137696786161.578</v>
      </c>
      <c r="H111" s="16">
        <f t="shared" si="14"/>
        <v>93809498300379.203</v>
      </c>
      <c r="I111" s="16">
        <f t="shared" si="14"/>
        <v>95481299814597.281</v>
      </c>
      <c r="J111" s="16">
        <f t="shared" si="14"/>
        <v>97153101328815.344</v>
      </c>
      <c r="K111" s="16">
        <f t="shared" si="14"/>
        <v>98824902843033.406</v>
      </c>
      <c r="L111" s="16">
        <f t="shared" si="14"/>
        <v>100496704357251.91</v>
      </c>
      <c r="M111" s="16">
        <f t="shared" si="14"/>
        <v>101892444288096.52</v>
      </c>
      <c r="N111" s="16">
        <f t="shared" si="14"/>
        <v>103288184218941.13</v>
      </c>
      <c r="O111" s="16">
        <f t="shared" si="14"/>
        <v>104683924149785.75</v>
      </c>
      <c r="P111" s="16">
        <f t="shared" si="14"/>
        <v>106079664080630.38</v>
      </c>
      <c r="Q111" s="16">
        <f t="shared" si="14"/>
        <v>107475404011474.98</v>
      </c>
      <c r="R111" s="16">
        <f t="shared" si="14"/>
        <v>108912295979592.66</v>
      </c>
      <c r="S111" s="16">
        <f t="shared" si="14"/>
        <v>110349187947710.33</v>
      </c>
      <c r="T111" s="16">
        <f t="shared" si="14"/>
        <v>111786079915828.02</v>
      </c>
      <c r="U111" s="16">
        <f t="shared" si="14"/>
        <v>113222971883945.7</v>
      </c>
      <c r="V111" s="16">
        <f t="shared" si="14"/>
        <v>114659863852063.34</v>
      </c>
      <c r="W111" s="16">
        <f t="shared" si="14"/>
        <v>116041886437150.31</v>
      </c>
      <c r="X111" s="16">
        <f t="shared" si="14"/>
        <v>117461319965212.7</v>
      </c>
      <c r="Y111" s="16">
        <f t="shared" si="14"/>
        <v>118880753493275.55</v>
      </c>
      <c r="Z111" s="16">
        <f t="shared" si="14"/>
        <v>120300187021337.94</v>
      </c>
      <c r="AA111" s="16">
        <f t="shared" si="14"/>
        <v>121719620549400.33</v>
      </c>
      <c r="AB111" s="16">
        <f t="shared" si="14"/>
        <v>123139054077462.73</v>
      </c>
      <c r="AC111" s="16">
        <f t="shared" si="14"/>
        <v>124558487605525.13</v>
      </c>
      <c r="AD111" s="16">
        <f t="shared" si="14"/>
        <v>125977921133587.55</v>
      </c>
      <c r="AE111" s="16">
        <f t="shared" si="14"/>
        <v>127397354661649.94</v>
      </c>
      <c r="AF111" s="16">
        <f t="shared" si="14"/>
        <v>128816788189712.33</v>
      </c>
    </row>
    <row r="112" spans="1:32">
      <c r="A112" t="s">
        <v>19</v>
      </c>
      <c r="B112" s="16">
        <f t="shared" si="12"/>
        <v>13072289476756.146</v>
      </c>
      <c r="C112" s="16">
        <f t="shared" si="13"/>
        <v>13666801838441.309</v>
      </c>
      <c r="D112" s="16">
        <f t="shared" si="14"/>
        <v>14261314200126.473</v>
      </c>
      <c r="E112" s="16">
        <f t="shared" si="14"/>
        <v>14855826561811.639</v>
      </c>
      <c r="F112" s="16">
        <f t="shared" si="14"/>
        <v>15450338923496.801</v>
      </c>
      <c r="G112" s="16">
        <f t="shared" si="14"/>
        <v>16044851285181.965</v>
      </c>
      <c r="H112" s="16">
        <f t="shared" si="14"/>
        <v>16335978669625.033</v>
      </c>
      <c r="I112" s="16">
        <f t="shared" si="14"/>
        <v>16627106054068.18</v>
      </c>
      <c r="J112" s="16">
        <f t="shared" si="14"/>
        <v>16918233438511.324</v>
      </c>
      <c r="K112" s="16">
        <f t="shared" si="14"/>
        <v>17209360822954.467</v>
      </c>
      <c r="L112" s="16">
        <f t="shared" si="14"/>
        <v>17500488207397.691</v>
      </c>
      <c r="M112" s="16">
        <f t="shared" si="14"/>
        <v>17743542249384.07</v>
      </c>
      <c r="N112" s="16">
        <f t="shared" si="14"/>
        <v>17986596291370.449</v>
      </c>
      <c r="O112" s="16">
        <f t="shared" si="14"/>
        <v>18229650333356.828</v>
      </c>
      <c r="P112" s="16">
        <f t="shared" si="14"/>
        <v>18472704375343.207</v>
      </c>
      <c r="Q112" s="16">
        <f t="shared" si="14"/>
        <v>18715758417329.59</v>
      </c>
      <c r="R112" s="16">
        <f t="shared" si="14"/>
        <v>18965978671856.109</v>
      </c>
      <c r="S112" s="16">
        <f t="shared" si="14"/>
        <v>19216198926382.625</v>
      </c>
      <c r="T112" s="16">
        <f t="shared" si="14"/>
        <v>19466419180909.148</v>
      </c>
      <c r="U112" s="16">
        <f t="shared" si="14"/>
        <v>19716639435435.664</v>
      </c>
      <c r="V112" s="16">
        <f t="shared" si="14"/>
        <v>19966859689962.188</v>
      </c>
      <c r="W112" s="16">
        <f t="shared" si="14"/>
        <v>20207524994435.184</v>
      </c>
      <c r="X112" s="16">
        <f t="shared" si="14"/>
        <v>20454705037581.031</v>
      </c>
      <c r="Y112" s="16">
        <f t="shared" si="14"/>
        <v>20701885080726.949</v>
      </c>
      <c r="Z112" s="16">
        <f t="shared" si="14"/>
        <v>20949065123872.801</v>
      </c>
      <c r="AA112" s="16">
        <f t="shared" si="14"/>
        <v>21196245167018.645</v>
      </c>
      <c r="AB112" s="16">
        <f t="shared" si="14"/>
        <v>21443425210164.492</v>
      </c>
      <c r="AC112" s="16">
        <f t="shared" si="14"/>
        <v>21690605253310.34</v>
      </c>
      <c r="AD112" s="16">
        <f t="shared" si="14"/>
        <v>21937785296456.188</v>
      </c>
      <c r="AE112" s="16">
        <f t="shared" si="14"/>
        <v>22184965339602.031</v>
      </c>
      <c r="AF112" s="16">
        <f t="shared" si="14"/>
        <v>22432145382747.879</v>
      </c>
    </row>
    <row r="113" spans="1:32">
      <c r="A113" t="s">
        <v>20</v>
      </c>
      <c r="B113" s="16">
        <f t="shared" si="12"/>
        <v>20407469676389.137</v>
      </c>
      <c r="C113" s="16">
        <f t="shared" si="13"/>
        <v>21335577412597.184</v>
      </c>
      <c r="D113" s="16">
        <f t="shared" si="14"/>
        <v>22263685148805.234</v>
      </c>
      <c r="E113" s="16">
        <f t="shared" si="14"/>
        <v>23191792885013.289</v>
      </c>
      <c r="F113" s="16">
        <f t="shared" si="14"/>
        <v>24119900621221.34</v>
      </c>
      <c r="G113" s="16">
        <f t="shared" ref="D113:AF119" si="15">IFERROR($B113*G29/$B29,0)</f>
        <v>25048008357429.387</v>
      </c>
      <c r="H113" s="16">
        <f t="shared" si="15"/>
        <v>25502494412114.18</v>
      </c>
      <c r="I113" s="16">
        <f t="shared" si="15"/>
        <v>25956980466799.094</v>
      </c>
      <c r="J113" s="16">
        <f t="shared" si="15"/>
        <v>26411466521484</v>
      </c>
      <c r="K113" s="16">
        <f t="shared" si="15"/>
        <v>26865952576168.914</v>
      </c>
      <c r="L113" s="16">
        <f t="shared" si="15"/>
        <v>27320438630853.938</v>
      </c>
      <c r="M113" s="16">
        <f t="shared" si="15"/>
        <v>27699876219072.934</v>
      </c>
      <c r="N113" s="16">
        <f t="shared" si="15"/>
        <v>28079313807291.922</v>
      </c>
      <c r="O113" s="16">
        <f t="shared" si="15"/>
        <v>28458751395510.918</v>
      </c>
      <c r="P113" s="16">
        <f t="shared" si="15"/>
        <v>28838188983729.902</v>
      </c>
      <c r="Q113" s="16">
        <f t="shared" si="15"/>
        <v>29217626571948.895</v>
      </c>
      <c r="R113" s="16">
        <f t="shared" si="15"/>
        <v>29608251509206.285</v>
      </c>
      <c r="S113" s="16">
        <f t="shared" si="15"/>
        <v>29998876446463.676</v>
      </c>
      <c r="T113" s="16">
        <f t="shared" si="15"/>
        <v>30389501383721.063</v>
      </c>
      <c r="U113" s="16">
        <f t="shared" si="15"/>
        <v>30780126320978.449</v>
      </c>
      <c r="V113" s="16">
        <f t="shared" si="15"/>
        <v>31170751258235.848</v>
      </c>
      <c r="W113" s="16">
        <f t="shared" si="15"/>
        <v>31546459730108.699</v>
      </c>
      <c r="X113" s="16">
        <f t="shared" si="15"/>
        <v>31932338519289.188</v>
      </c>
      <c r="Y113" s="16">
        <f t="shared" si="15"/>
        <v>32318217308469.785</v>
      </c>
      <c r="Z113" s="16">
        <f t="shared" si="15"/>
        <v>32704096097650.27</v>
      </c>
      <c r="AA113" s="16">
        <f t="shared" si="15"/>
        <v>33089974886830.754</v>
      </c>
      <c r="AB113" s="16">
        <f t="shared" si="15"/>
        <v>33475853676011.234</v>
      </c>
      <c r="AC113" s="16">
        <f t="shared" si="15"/>
        <v>33861732465191.719</v>
      </c>
      <c r="AD113" s="16">
        <f t="shared" si="15"/>
        <v>34247611254372.199</v>
      </c>
      <c r="AE113" s="16">
        <f t="shared" si="15"/>
        <v>34633490043552.684</v>
      </c>
      <c r="AF113" s="16">
        <f t="shared" si="15"/>
        <v>35019368832733.168</v>
      </c>
    </row>
    <row r="114" spans="1:32">
      <c r="A114" t="s">
        <v>21</v>
      </c>
      <c r="B114" s="16">
        <f t="shared" si="12"/>
        <v>21307034544916.902</v>
      </c>
      <c r="C114" s="16">
        <f t="shared" si="13"/>
        <v>22276053434096.922</v>
      </c>
      <c r="D114" s="16">
        <f t="shared" si="15"/>
        <v>23245072323276.941</v>
      </c>
      <c r="E114" s="16">
        <f t="shared" si="15"/>
        <v>24214091212456.965</v>
      </c>
      <c r="F114" s="16">
        <f t="shared" si="15"/>
        <v>25183110101636.984</v>
      </c>
      <c r="G114" s="16">
        <f t="shared" si="15"/>
        <v>26152128990817.004</v>
      </c>
      <c r="H114" s="16">
        <f t="shared" si="15"/>
        <v>26626648871082.008</v>
      </c>
      <c r="I114" s="16">
        <f t="shared" si="15"/>
        <v>27101168751347.137</v>
      </c>
      <c r="J114" s="16">
        <f t="shared" si="15"/>
        <v>27575688631612.262</v>
      </c>
      <c r="K114" s="16">
        <f t="shared" si="15"/>
        <v>28050208511877.391</v>
      </c>
      <c r="L114" s="16">
        <f t="shared" si="15"/>
        <v>28524728392142.637</v>
      </c>
      <c r="M114" s="16">
        <f t="shared" si="15"/>
        <v>28920891656281.93</v>
      </c>
      <c r="N114" s="16">
        <f t="shared" si="15"/>
        <v>29317054920421.223</v>
      </c>
      <c r="O114" s="16">
        <f t="shared" si="15"/>
        <v>29713218184560.523</v>
      </c>
      <c r="P114" s="16">
        <f t="shared" si="15"/>
        <v>30109381448699.816</v>
      </c>
      <c r="Q114" s="16">
        <f t="shared" si="15"/>
        <v>30505544712839.113</v>
      </c>
      <c r="R114" s="16">
        <f t="shared" si="15"/>
        <v>30913388466338.781</v>
      </c>
      <c r="S114" s="16">
        <f t="shared" si="15"/>
        <v>31321232219838.445</v>
      </c>
      <c r="T114" s="16">
        <f t="shared" si="15"/>
        <v>31729075973338.117</v>
      </c>
      <c r="U114" s="16">
        <f t="shared" si="15"/>
        <v>32136919726837.785</v>
      </c>
      <c r="V114" s="16">
        <f t="shared" si="15"/>
        <v>32544763480337.453</v>
      </c>
      <c r="W114" s="16">
        <f t="shared" si="15"/>
        <v>32937033248023.289</v>
      </c>
      <c r="X114" s="16">
        <f t="shared" si="15"/>
        <v>33339921642400.367</v>
      </c>
      <c r="Y114" s="16">
        <f t="shared" si="15"/>
        <v>33742810036777.563</v>
      </c>
      <c r="Z114" s="16">
        <f t="shared" si="15"/>
        <v>34145698431154.641</v>
      </c>
      <c r="AA114" s="16">
        <f t="shared" si="15"/>
        <v>34548586825531.711</v>
      </c>
      <c r="AB114" s="16">
        <f t="shared" si="15"/>
        <v>34951475219908.785</v>
      </c>
      <c r="AC114" s="16">
        <f t="shared" si="15"/>
        <v>35354363614285.859</v>
      </c>
      <c r="AD114" s="16">
        <f t="shared" si="15"/>
        <v>35757252008662.938</v>
      </c>
      <c r="AE114" s="16">
        <f t="shared" si="15"/>
        <v>36160140403040.008</v>
      </c>
      <c r="AF114" s="16">
        <f t="shared" si="15"/>
        <v>36563028797417.086</v>
      </c>
    </row>
    <row r="115" spans="1:32">
      <c r="A115" t="s">
        <v>22</v>
      </c>
      <c r="B115" s="16">
        <f t="shared" si="12"/>
        <v>5456320243016.2217</v>
      </c>
      <c r="C115" s="16">
        <f t="shared" si="13"/>
        <v>5704467274915.5703</v>
      </c>
      <c r="D115" s="16">
        <f t="shared" si="15"/>
        <v>5952614306814.9209</v>
      </c>
      <c r="E115" s="16">
        <f t="shared" si="15"/>
        <v>6200761338714.2695</v>
      </c>
      <c r="F115" s="16">
        <f t="shared" si="15"/>
        <v>6448908370613.6201</v>
      </c>
      <c r="G115" s="16">
        <f t="shared" si="15"/>
        <v>6697055402512.9697</v>
      </c>
      <c r="H115" s="16">
        <f t="shared" si="15"/>
        <v>6818570783874.251</v>
      </c>
      <c r="I115" s="16">
        <f t="shared" si="15"/>
        <v>6940086165235.5635</v>
      </c>
      <c r="J115" s="16">
        <f t="shared" si="15"/>
        <v>7061601546596.876</v>
      </c>
      <c r="K115" s="16">
        <f t="shared" si="15"/>
        <v>7183116927958.1904</v>
      </c>
      <c r="L115" s="16">
        <f t="shared" si="15"/>
        <v>7304632309319.5342</v>
      </c>
      <c r="M115" s="16">
        <f t="shared" si="15"/>
        <v>7406082073861.1826</v>
      </c>
      <c r="N115" s="16">
        <f t="shared" si="15"/>
        <v>7507531838402.833</v>
      </c>
      <c r="O115" s="16">
        <f t="shared" si="15"/>
        <v>7608981602944.4834</v>
      </c>
      <c r="P115" s="16">
        <f t="shared" si="15"/>
        <v>7710431367486.1338</v>
      </c>
      <c r="Q115" s="16">
        <f t="shared" si="15"/>
        <v>7811881132027.7822</v>
      </c>
      <c r="R115" s="16">
        <f t="shared" si="15"/>
        <v>7916322044418.3262</v>
      </c>
      <c r="S115" s="16">
        <f t="shared" si="15"/>
        <v>8020762956808.8701</v>
      </c>
      <c r="T115" s="16">
        <f t="shared" si="15"/>
        <v>8125203869199.415</v>
      </c>
      <c r="U115" s="16">
        <f t="shared" si="15"/>
        <v>8229644781589.957</v>
      </c>
      <c r="V115" s="16">
        <f t="shared" si="15"/>
        <v>8334085693980.502</v>
      </c>
      <c r="W115" s="16">
        <f t="shared" si="15"/>
        <v>8434538409239.1865</v>
      </c>
      <c r="X115" s="16">
        <f t="shared" si="15"/>
        <v>8537710349815.0449</v>
      </c>
      <c r="Y115" s="16">
        <f t="shared" si="15"/>
        <v>8640882290390.9355</v>
      </c>
      <c r="Z115" s="16">
        <f t="shared" si="15"/>
        <v>8744054230966.7949</v>
      </c>
      <c r="AA115" s="16">
        <f t="shared" si="15"/>
        <v>8847226171542.6523</v>
      </c>
      <c r="AB115" s="16">
        <f t="shared" si="15"/>
        <v>8950398112118.5137</v>
      </c>
      <c r="AC115" s="16">
        <f t="shared" si="15"/>
        <v>9053570052694.3691</v>
      </c>
      <c r="AD115" s="16">
        <f t="shared" si="15"/>
        <v>9156741993270.2285</v>
      </c>
      <c r="AE115" s="16">
        <f t="shared" si="15"/>
        <v>9259913933846.0879</v>
      </c>
      <c r="AF115" s="16">
        <f t="shared" si="15"/>
        <v>9363085874421.9453</v>
      </c>
    </row>
    <row r="116" spans="1:32">
      <c r="A116" t="s">
        <v>23</v>
      </c>
      <c r="B116" s="16">
        <f t="shared" si="12"/>
        <v>5318857763105.3516</v>
      </c>
      <c r="C116" s="16">
        <f t="shared" si="13"/>
        <v>5514316613145.9365</v>
      </c>
      <c r="D116" s="16">
        <f t="shared" si="15"/>
        <v>5709775463186.5205</v>
      </c>
      <c r="E116" s="16">
        <f t="shared" si="15"/>
        <v>5905234313227.1045</v>
      </c>
      <c r="F116" s="16">
        <f t="shared" si="15"/>
        <v>6100693163267.6885</v>
      </c>
      <c r="G116" s="16">
        <f t="shared" si="15"/>
        <v>6296152013308.2734</v>
      </c>
      <c r="H116" s="16">
        <f t="shared" si="15"/>
        <v>6346857993661.6143</v>
      </c>
      <c r="I116" s="16">
        <f t="shared" si="15"/>
        <v>6397563974014.9561</v>
      </c>
      <c r="J116" s="16">
        <f t="shared" si="15"/>
        <v>6448269954368.2979</v>
      </c>
      <c r="K116" s="16">
        <f t="shared" si="15"/>
        <v>6498975934721.6377</v>
      </c>
      <c r="L116" s="16">
        <f t="shared" si="15"/>
        <v>6549681915074.9795</v>
      </c>
      <c r="M116" s="16">
        <f t="shared" si="15"/>
        <v>6576469980167.3105</v>
      </c>
      <c r="N116" s="16">
        <f t="shared" si="15"/>
        <v>6603258045259.6416</v>
      </c>
      <c r="O116" s="16">
        <f t="shared" si="15"/>
        <v>6630046110351.9727</v>
      </c>
      <c r="P116" s="16">
        <f t="shared" si="15"/>
        <v>6656834175444.3047</v>
      </c>
      <c r="Q116" s="16">
        <f t="shared" si="15"/>
        <v>6683622240536.6367</v>
      </c>
      <c r="R116" s="16">
        <f t="shared" si="15"/>
        <v>6702756572745.4443</v>
      </c>
      <c r="S116" s="16">
        <f t="shared" si="15"/>
        <v>6721890904954.252</v>
      </c>
      <c r="T116" s="16">
        <f t="shared" si="15"/>
        <v>6741025237163.0596</v>
      </c>
      <c r="U116" s="16">
        <f t="shared" si="15"/>
        <v>6760159569371.8672</v>
      </c>
      <c r="V116" s="16">
        <f t="shared" si="15"/>
        <v>6779293901580.6748</v>
      </c>
      <c r="W116" s="16">
        <f t="shared" si="15"/>
        <v>6808633210967.5176</v>
      </c>
      <c r="X116" s="16">
        <f t="shared" si="15"/>
        <v>6831014581369.3311</v>
      </c>
      <c r="Y116" s="16">
        <f t="shared" si="15"/>
        <v>6853395951771.1504</v>
      </c>
      <c r="Z116" s="16">
        <f t="shared" si="15"/>
        <v>6875777322172.9697</v>
      </c>
      <c r="AA116" s="16">
        <f t="shared" si="15"/>
        <v>6898158692574.7881</v>
      </c>
      <c r="AB116" s="16">
        <f t="shared" si="15"/>
        <v>6920540062976.6025</v>
      </c>
      <c r="AC116" s="16">
        <f t="shared" si="15"/>
        <v>6942921433378.4209</v>
      </c>
      <c r="AD116" s="16">
        <f t="shared" si="15"/>
        <v>6965302803780.2393</v>
      </c>
      <c r="AE116" s="16">
        <f t="shared" si="15"/>
        <v>6987684174182.0586</v>
      </c>
      <c r="AF116" s="16">
        <f t="shared" si="15"/>
        <v>7010065544583.8779</v>
      </c>
    </row>
    <row r="117" spans="1:32">
      <c r="A117" t="s">
        <v>24</v>
      </c>
      <c r="B117" s="16">
        <f t="shared" si="12"/>
        <v>0</v>
      </c>
      <c r="C117" s="16">
        <f t="shared" si="13"/>
        <v>0</v>
      </c>
      <c r="D117" s="16">
        <f t="shared" si="15"/>
        <v>0</v>
      </c>
      <c r="E117" s="16">
        <f t="shared" si="15"/>
        <v>0</v>
      </c>
      <c r="F117" s="16">
        <f t="shared" si="15"/>
        <v>0</v>
      </c>
      <c r="G117" s="16">
        <f t="shared" si="15"/>
        <v>0</v>
      </c>
      <c r="H117" s="16">
        <f t="shared" si="15"/>
        <v>0</v>
      </c>
      <c r="I117" s="16">
        <f t="shared" si="15"/>
        <v>0</v>
      </c>
      <c r="J117" s="16">
        <f t="shared" si="15"/>
        <v>0</v>
      </c>
      <c r="K117" s="16">
        <f t="shared" si="15"/>
        <v>0</v>
      </c>
      <c r="L117" s="16">
        <f t="shared" si="15"/>
        <v>0</v>
      </c>
      <c r="M117" s="16">
        <f t="shared" si="15"/>
        <v>0</v>
      </c>
      <c r="N117" s="16">
        <f t="shared" si="15"/>
        <v>0</v>
      </c>
      <c r="O117" s="16">
        <f t="shared" si="15"/>
        <v>0</v>
      </c>
      <c r="P117" s="16">
        <f t="shared" si="15"/>
        <v>0</v>
      </c>
      <c r="Q117" s="16">
        <f t="shared" si="15"/>
        <v>0</v>
      </c>
      <c r="R117" s="16">
        <f t="shared" si="15"/>
        <v>0</v>
      </c>
      <c r="S117" s="16">
        <f t="shared" si="15"/>
        <v>0</v>
      </c>
      <c r="T117" s="16">
        <f t="shared" si="15"/>
        <v>0</v>
      </c>
      <c r="U117" s="16">
        <f t="shared" si="15"/>
        <v>0</v>
      </c>
      <c r="V117" s="16">
        <f t="shared" si="15"/>
        <v>0</v>
      </c>
      <c r="W117" s="16">
        <f t="shared" si="15"/>
        <v>0</v>
      </c>
      <c r="X117" s="16">
        <f t="shared" si="15"/>
        <v>0</v>
      </c>
      <c r="Y117" s="16">
        <f t="shared" si="15"/>
        <v>0</v>
      </c>
      <c r="Z117" s="16">
        <f t="shared" si="15"/>
        <v>0</v>
      </c>
      <c r="AA117" s="16">
        <f t="shared" si="15"/>
        <v>0</v>
      </c>
      <c r="AB117" s="16">
        <f t="shared" si="15"/>
        <v>0</v>
      </c>
      <c r="AC117" s="16">
        <f t="shared" si="15"/>
        <v>0</v>
      </c>
      <c r="AD117" s="16">
        <f t="shared" si="15"/>
        <v>0</v>
      </c>
      <c r="AE117" s="16">
        <f t="shared" si="15"/>
        <v>0</v>
      </c>
      <c r="AF117" s="16">
        <f t="shared" si="15"/>
        <v>0</v>
      </c>
    </row>
    <row r="118" spans="1:32">
      <c r="A118" t="s">
        <v>25</v>
      </c>
      <c r="B118" s="16">
        <f t="shared" si="12"/>
        <v>1579770247200.5776</v>
      </c>
      <c r="C118" s="16">
        <f t="shared" si="13"/>
        <v>1581350017447.7781</v>
      </c>
      <c r="D118" s="16">
        <f t="shared" si="15"/>
        <v>1582931367465.2256</v>
      </c>
      <c r="E118" s="16">
        <f t="shared" si="15"/>
        <v>1584514298832.6909</v>
      </c>
      <c r="F118" s="16">
        <f t="shared" si="15"/>
        <v>1586098813131.5232</v>
      </c>
      <c r="G118" s="16">
        <f t="shared" si="15"/>
        <v>1587684911944.6548</v>
      </c>
      <c r="H118" s="16">
        <f t="shared" si="15"/>
        <v>1589272596856.5991</v>
      </c>
      <c r="I118" s="16">
        <f t="shared" si="15"/>
        <v>1590861869453.4556</v>
      </c>
      <c r="J118" s="16">
        <f t="shared" si="15"/>
        <v>1592452731322.9089</v>
      </c>
      <c r="K118" s="16">
        <f t="shared" si="15"/>
        <v>1594045184054.2314</v>
      </c>
      <c r="L118" s="16">
        <f t="shared" si="15"/>
        <v>1595639229238.2856</v>
      </c>
      <c r="M118" s="16">
        <f t="shared" si="15"/>
        <v>1597234868467.5237</v>
      </c>
      <c r="N118" s="16">
        <f t="shared" si="15"/>
        <v>1598832103335.9912</v>
      </c>
      <c r="O118" s="16">
        <f t="shared" si="15"/>
        <v>1600430935439.3269</v>
      </c>
      <c r="P118" s="16">
        <f t="shared" si="15"/>
        <v>1602031366374.7661</v>
      </c>
      <c r="Q118" s="16">
        <f t="shared" si="15"/>
        <v>1603633397741.1406</v>
      </c>
      <c r="R118" s="16">
        <f t="shared" si="15"/>
        <v>1605237031138.8813</v>
      </c>
      <c r="S118" s="16">
        <f t="shared" si="15"/>
        <v>1606842268170.0203</v>
      </c>
      <c r="T118" s="16">
        <f t="shared" si="15"/>
        <v>1608449110438.1899</v>
      </c>
      <c r="U118" s="16">
        <f t="shared" si="15"/>
        <v>1610057559548.6282</v>
      </c>
      <c r="V118" s="16">
        <f t="shared" si="15"/>
        <v>1611667617108.1765</v>
      </c>
      <c r="W118" s="16">
        <f t="shared" si="15"/>
        <v>1603609279022.6355</v>
      </c>
      <c r="X118" s="16">
        <f t="shared" si="15"/>
        <v>1595591232627.5222</v>
      </c>
      <c r="Y118" s="16">
        <f t="shared" si="15"/>
        <v>1587613276464.3845</v>
      </c>
      <c r="Z118" s="16">
        <f t="shared" si="15"/>
        <v>1579675210082.0627</v>
      </c>
      <c r="AA118" s="16">
        <f t="shared" si="15"/>
        <v>1571776834031.6523</v>
      </c>
      <c r="AB118" s="16">
        <f t="shared" si="15"/>
        <v>1563917949861.4941</v>
      </c>
      <c r="AC118" s="16">
        <f t="shared" si="15"/>
        <v>1556098360112.1868</v>
      </c>
      <c r="AD118" s="16">
        <f t="shared" si="15"/>
        <v>1548317868311.6257</v>
      </c>
      <c r="AE118" s="16">
        <f t="shared" si="15"/>
        <v>1540576278970.0674</v>
      </c>
      <c r="AF118" s="16">
        <f t="shared" si="15"/>
        <v>1532873397575.217</v>
      </c>
    </row>
    <row r="119" spans="1:32">
      <c r="A119" t="s">
        <v>26</v>
      </c>
      <c r="B119" s="16">
        <f t="shared" si="12"/>
        <v>11833335346.880968</v>
      </c>
      <c r="C119" s="16">
        <f t="shared" si="13"/>
        <v>12268190013.439222</v>
      </c>
      <c r="D119" s="16">
        <f t="shared" si="15"/>
        <v>12703044679.997473</v>
      </c>
      <c r="E119" s="16">
        <f t="shared" si="15"/>
        <v>13137899346.555727</v>
      </c>
      <c r="F119" s="16">
        <f t="shared" si="15"/>
        <v>13572754013.113979</v>
      </c>
      <c r="G119" s="16">
        <f t="shared" si="15"/>
        <v>14007608679.672232</v>
      </c>
      <c r="H119" s="16">
        <f t="shared" si="15"/>
        <v>14120418778.444855</v>
      </c>
      <c r="I119" s="16">
        <f t="shared" si="15"/>
        <v>14233228877.217476</v>
      </c>
      <c r="J119" s="16">
        <f t="shared" si="15"/>
        <v>14346038975.990101</v>
      </c>
      <c r="K119" s="16">
        <f t="shared" si="15"/>
        <v>14458849074.762722</v>
      </c>
      <c r="L119" s="16">
        <f t="shared" si="15"/>
        <v>14571659173.535345</v>
      </c>
      <c r="M119" s="16">
        <f t="shared" si="15"/>
        <v>14631256961.566164</v>
      </c>
      <c r="N119" s="16">
        <f t="shared" si="15"/>
        <v>14690854749.596983</v>
      </c>
      <c r="O119" s="16">
        <f t="shared" si="15"/>
        <v>14750452537.627804</v>
      </c>
      <c r="P119" s="16">
        <f t="shared" si="15"/>
        <v>14810050325.658623</v>
      </c>
      <c r="Q119" s="16">
        <f t="shared" si="15"/>
        <v>14869648113.689442</v>
      </c>
      <c r="R119" s="16">
        <f t="shared" si="15"/>
        <v>14912217962.282885</v>
      </c>
      <c r="S119" s="16">
        <f t="shared" si="15"/>
        <v>14954787810.876326</v>
      </c>
      <c r="T119" s="16">
        <f t="shared" si="15"/>
        <v>14997357659.469769</v>
      </c>
      <c r="U119" s="16">
        <f t="shared" si="15"/>
        <v>15039927508.063213</v>
      </c>
      <c r="V119" s="16">
        <f t="shared" si="15"/>
        <v>15082497356.656651</v>
      </c>
      <c r="W119" s="16">
        <f t="shared" si="15"/>
        <v>15147771124.499943</v>
      </c>
      <c r="X119" s="16">
        <f t="shared" si="15"/>
        <v>15197564947.400137</v>
      </c>
      <c r="Y119" s="16">
        <f t="shared" si="15"/>
        <v>15247358770.300352</v>
      </c>
      <c r="Z119" s="16">
        <f t="shared" si="15"/>
        <v>15297152593.200562</v>
      </c>
      <c r="AA119" s="16">
        <f t="shared" si="15"/>
        <v>15346946416.100773</v>
      </c>
      <c r="AB119" s="16">
        <f t="shared" si="15"/>
        <v>15396740239.000971</v>
      </c>
      <c r="AC119" s="16">
        <f t="shared" si="15"/>
        <v>15446534061.901182</v>
      </c>
      <c r="AD119" s="16">
        <f t="shared" si="15"/>
        <v>15496327884.801394</v>
      </c>
      <c r="AE119" s="16">
        <f t="shared" si="15"/>
        <v>15546121707.701605</v>
      </c>
      <c r="AF119" s="16">
        <f t="shared" si="15"/>
        <v>15595915530.601816</v>
      </c>
    </row>
    <row r="121" spans="1:32">
      <c r="A121" s="1" t="s">
        <v>808</v>
      </c>
    </row>
    <row r="122" spans="1:32">
      <c r="B122">
        <v>2020</v>
      </c>
      <c r="C122">
        <v>2021</v>
      </c>
      <c r="D122">
        <v>2022</v>
      </c>
      <c r="E122">
        <v>2023</v>
      </c>
      <c r="F122">
        <v>2024</v>
      </c>
      <c r="G122">
        <v>2025</v>
      </c>
      <c r="H122">
        <v>2026</v>
      </c>
      <c r="I122">
        <v>2027</v>
      </c>
      <c r="J122">
        <v>2028</v>
      </c>
      <c r="K122">
        <v>2029</v>
      </c>
      <c r="L122">
        <v>2030</v>
      </c>
      <c r="M122">
        <v>2031</v>
      </c>
      <c r="N122">
        <v>2032</v>
      </c>
      <c r="O122">
        <v>2033</v>
      </c>
      <c r="P122">
        <v>2034</v>
      </c>
      <c r="Q122">
        <v>2035</v>
      </c>
      <c r="R122">
        <v>2036</v>
      </c>
      <c r="S122">
        <v>2037</v>
      </c>
      <c r="T122">
        <v>2038</v>
      </c>
      <c r="U122">
        <v>2039</v>
      </c>
      <c r="V122">
        <v>2040</v>
      </c>
      <c r="W122">
        <v>2041</v>
      </c>
      <c r="X122">
        <v>2042</v>
      </c>
      <c r="Y122">
        <v>2043</v>
      </c>
      <c r="Z122">
        <v>2044</v>
      </c>
      <c r="AA122">
        <v>2045</v>
      </c>
      <c r="AB122">
        <v>2046</v>
      </c>
      <c r="AC122">
        <v>2047</v>
      </c>
      <c r="AD122">
        <v>2048</v>
      </c>
      <c r="AE122">
        <v>2049</v>
      </c>
      <c r="AF122">
        <v>2050</v>
      </c>
    </row>
    <row r="123" spans="1:32">
      <c r="A123" t="s">
        <v>2</v>
      </c>
      <c r="B123" s="16">
        <f>E$5*$B11/SUM($B$11:$B$35)</f>
        <v>1149580151281.3147</v>
      </c>
      <c r="C123" s="16">
        <f>IFERROR($B123*C11/$B11,0)</f>
        <v>1191825239307.083</v>
      </c>
      <c r="D123" s="16">
        <f t="shared" ref="D123:AF132" si="16">IFERROR($B123*D11/$B11,0)</f>
        <v>1234070327332.8513</v>
      </c>
      <c r="E123" s="16">
        <f t="shared" si="16"/>
        <v>1276315415358.6194</v>
      </c>
      <c r="F123" s="16">
        <f t="shared" si="16"/>
        <v>1318560503384.3879</v>
      </c>
      <c r="G123" s="16">
        <f t="shared" si="16"/>
        <v>1360805591410.1563</v>
      </c>
      <c r="H123" s="16">
        <f t="shared" si="16"/>
        <v>1371764821974.6204</v>
      </c>
      <c r="I123" s="16">
        <f t="shared" si="16"/>
        <v>1382724052539.0845</v>
      </c>
      <c r="J123" s="16">
        <f t="shared" si="16"/>
        <v>1393683283103.5483</v>
      </c>
      <c r="K123" s="16">
        <f t="shared" si="16"/>
        <v>1404642513668.0127</v>
      </c>
      <c r="L123" s="16">
        <f t="shared" si="16"/>
        <v>1415601744232.4768</v>
      </c>
      <c r="M123" s="16">
        <f t="shared" si="16"/>
        <v>1421391526417.4768</v>
      </c>
      <c r="N123" s="16">
        <f t="shared" si="16"/>
        <v>1427181308602.4766</v>
      </c>
      <c r="O123" s="16">
        <f t="shared" si="16"/>
        <v>1432971090787.4766</v>
      </c>
      <c r="P123" s="16">
        <f t="shared" si="16"/>
        <v>1438760872972.4763</v>
      </c>
      <c r="Q123" s="16">
        <f t="shared" si="16"/>
        <v>1444550655157.4763</v>
      </c>
      <c r="R123" s="16">
        <f t="shared" si="16"/>
        <v>1448686213861.0479</v>
      </c>
      <c r="S123" s="16">
        <f t="shared" si="16"/>
        <v>1452821772564.6191</v>
      </c>
      <c r="T123" s="16">
        <f t="shared" si="16"/>
        <v>1456957331268.1904</v>
      </c>
      <c r="U123" s="16">
        <f t="shared" si="16"/>
        <v>1461092889971.762</v>
      </c>
      <c r="V123" s="16">
        <f t="shared" si="16"/>
        <v>1465228448675.3328</v>
      </c>
      <c r="W123" s="16">
        <f t="shared" si="16"/>
        <v>1471569638687.4768</v>
      </c>
      <c r="X123" s="16">
        <f t="shared" si="16"/>
        <v>1476406989171.0471</v>
      </c>
      <c r="Y123" s="16">
        <f t="shared" si="16"/>
        <v>1481244339654.6187</v>
      </c>
      <c r="Z123" s="16">
        <f t="shared" si="16"/>
        <v>1486081690138.1904</v>
      </c>
      <c r="AA123" s="16">
        <f t="shared" si="16"/>
        <v>1490919040621.762</v>
      </c>
      <c r="AB123" s="16">
        <f t="shared" si="16"/>
        <v>1495756391105.3323</v>
      </c>
      <c r="AC123" s="16">
        <f t="shared" si="16"/>
        <v>1500593741588.9038</v>
      </c>
      <c r="AD123" s="16">
        <f t="shared" si="16"/>
        <v>1505431092072.4756</v>
      </c>
      <c r="AE123" s="16">
        <f t="shared" si="16"/>
        <v>1510268442556.0471</v>
      </c>
      <c r="AF123" s="16">
        <f t="shared" si="16"/>
        <v>1515105793039.6187</v>
      </c>
    </row>
    <row r="124" spans="1:32">
      <c r="A124" t="s">
        <v>3</v>
      </c>
      <c r="B124" s="16">
        <f t="shared" ref="B124:B147" si="17">E$5*$B12/SUM($B$11:$B$35)</f>
        <v>0</v>
      </c>
      <c r="C124" s="16">
        <f t="shared" ref="C124:R147" si="18">IFERROR($B124*C12/$B12,0)</f>
        <v>0</v>
      </c>
      <c r="D124" s="16">
        <f t="shared" si="18"/>
        <v>0</v>
      </c>
      <c r="E124" s="16">
        <f t="shared" si="18"/>
        <v>0</v>
      </c>
      <c r="F124" s="16">
        <f t="shared" si="18"/>
        <v>0</v>
      </c>
      <c r="G124" s="16">
        <f t="shared" si="18"/>
        <v>0</v>
      </c>
      <c r="H124" s="16">
        <f t="shared" si="18"/>
        <v>0</v>
      </c>
      <c r="I124" s="16">
        <f t="shared" si="18"/>
        <v>0</v>
      </c>
      <c r="J124" s="16">
        <f t="shared" si="18"/>
        <v>0</v>
      </c>
      <c r="K124" s="16">
        <f t="shared" si="18"/>
        <v>0</v>
      </c>
      <c r="L124" s="16">
        <f t="shared" si="18"/>
        <v>0</v>
      </c>
      <c r="M124" s="16">
        <f t="shared" si="18"/>
        <v>0</v>
      </c>
      <c r="N124" s="16">
        <f t="shared" si="18"/>
        <v>0</v>
      </c>
      <c r="O124" s="16">
        <f t="shared" si="18"/>
        <v>0</v>
      </c>
      <c r="P124" s="16">
        <f t="shared" si="18"/>
        <v>0</v>
      </c>
      <c r="Q124" s="16">
        <f t="shared" si="18"/>
        <v>0</v>
      </c>
      <c r="R124" s="16">
        <f t="shared" si="18"/>
        <v>0</v>
      </c>
      <c r="S124" s="16">
        <f t="shared" si="16"/>
        <v>0</v>
      </c>
      <c r="T124" s="16">
        <f t="shared" si="16"/>
        <v>0</v>
      </c>
      <c r="U124" s="16">
        <f t="shared" si="16"/>
        <v>0</v>
      </c>
      <c r="V124" s="16">
        <f t="shared" si="16"/>
        <v>0</v>
      </c>
      <c r="W124" s="16">
        <f t="shared" si="16"/>
        <v>0</v>
      </c>
      <c r="X124" s="16">
        <f t="shared" si="16"/>
        <v>0</v>
      </c>
      <c r="Y124" s="16">
        <f t="shared" si="16"/>
        <v>0</v>
      </c>
      <c r="Z124" s="16">
        <f t="shared" si="16"/>
        <v>0</v>
      </c>
      <c r="AA124" s="16">
        <f t="shared" si="16"/>
        <v>0</v>
      </c>
      <c r="AB124" s="16">
        <f t="shared" si="16"/>
        <v>0</v>
      </c>
      <c r="AC124" s="16">
        <f t="shared" si="16"/>
        <v>0</v>
      </c>
      <c r="AD124" s="16">
        <f t="shared" si="16"/>
        <v>0</v>
      </c>
      <c r="AE124" s="16">
        <f t="shared" si="16"/>
        <v>0</v>
      </c>
      <c r="AF124" s="16">
        <f t="shared" si="16"/>
        <v>0</v>
      </c>
    </row>
    <row r="125" spans="1:32">
      <c r="A125" t="s">
        <v>4</v>
      </c>
      <c r="B125" s="16">
        <f t="shared" si="17"/>
        <v>0</v>
      </c>
      <c r="C125" s="16">
        <f t="shared" si="18"/>
        <v>0</v>
      </c>
      <c r="D125" s="16">
        <f t="shared" si="16"/>
        <v>0</v>
      </c>
      <c r="E125" s="16">
        <f t="shared" si="16"/>
        <v>0</v>
      </c>
      <c r="F125" s="16">
        <f t="shared" si="16"/>
        <v>0</v>
      </c>
      <c r="G125" s="16">
        <f t="shared" si="16"/>
        <v>0</v>
      </c>
      <c r="H125" s="16">
        <f t="shared" si="16"/>
        <v>0</v>
      </c>
      <c r="I125" s="16">
        <f t="shared" si="16"/>
        <v>0</v>
      </c>
      <c r="J125" s="16">
        <f t="shared" si="16"/>
        <v>0</v>
      </c>
      <c r="K125" s="16">
        <f t="shared" si="16"/>
        <v>0</v>
      </c>
      <c r="L125" s="16">
        <f t="shared" si="16"/>
        <v>0</v>
      </c>
      <c r="M125" s="16">
        <f t="shared" si="16"/>
        <v>0</v>
      </c>
      <c r="N125" s="16">
        <f t="shared" si="16"/>
        <v>0</v>
      </c>
      <c r="O125" s="16">
        <f t="shared" si="16"/>
        <v>0</v>
      </c>
      <c r="P125" s="16">
        <f t="shared" si="16"/>
        <v>0</v>
      </c>
      <c r="Q125" s="16">
        <f t="shared" si="16"/>
        <v>0</v>
      </c>
      <c r="R125" s="16">
        <f t="shared" si="16"/>
        <v>0</v>
      </c>
      <c r="S125" s="16">
        <f t="shared" si="16"/>
        <v>0</v>
      </c>
      <c r="T125" s="16">
        <f t="shared" si="16"/>
        <v>0</v>
      </c>
      <c r="U125" s="16">
        <f t="shared" si="16"/>
        <v>0</v>
      </c>
      <c r="V125" s="16">
        <f t="shared" si="16"/>
        <v>0</v>
      </c>
      <c r="W125" s="16">
        <f t="shared" si="16"/>
        <v>0</v>
      </c>
      <c r="X125" s="16">
        <f t="shared" si="16"/>
        <v>0</v>
      </c>
      <c r="Y125" s="16">
        <f t="shared" si="16"/>
        <v>0</v>
      </c>
      <c r="Z125" s="16">
        <f t="shared" si="16"/>
        <v>0</v>
      </c>
      <c r="AA125" s="16">
        <f t="shared" si="16"/>
        <v>0</v>
      </c>
      <c r="AB125" s="16">
        <f t="shared" si="16"/>
        <v>0</v>
      </c>
      <c r="AC125" s="16">
        <f t="shared" si="16"/>
        <v>0</v>
      </c>
      <c r="AD125" s="16">
        <f t="shared" si="16"/>
        <v>0</v>
      </c>
      <c r="AE125" s="16">
        <f t="shared" si="16"/>
        <v>0</v>
      </c>
      <c r="AF125" s="16">
        <f t="shared" si="16"/>
        <v>0</v>
      </c>
    </row>
    <row r="126" spans="1:32">
      <c r="A126" t="s">
        <v>5</v>
      </c>
      <c r="B126" s="16">
        <f t="shared" si="17"/>
        <v>99150255844.381516</v>
      </c>
      <c r="C126" s="16">
        <f t="shared" si="18"/>
        <v>102793856754.90067</v>
      </c>
      <c r="D126" s="16">
        <f t="shared" si="16"/>
        <v>106437457665.41982</v>
      </c>
      <c r="E126" s="16">
        <f t="shared" si="16"/>
        <v>110081058575.93896</v>
      </c>
      <c r="F126" s="16">
        <f t="shared" si="16"/>
        <v>113724659486.45813</v>
      </c>
      <c r="G126" s="16">
        <f t="shared" si="16"/>
        <v>117368260396.97726</v>
      </c>
      <c r="H126" s="16">
        <f t="shared" si="16"/>
        <v>118313484192.911</v>
      </c>
      <c r="I126" s="16">
        <f t="shared" si="16"/>
        <v>119258707988.84471</v>
      </c>
      <c r="J126" s="16">
        <f t="shared" si="16"/>
        <v>120203931784.77844</v>
      </c>
      <c r="K126" s="16">
        <f t="shared" si="16"/>
        <v>121149155580.71216</v>
      </c>
      <c r="L126" s="16">
        <f t="shared" si="16"/>
        <v>122094379376.64587</v>
      </c>
      <c r="M126" s="16">
        <f t="shared" si="16"/>
        <v>122593742891.47879</v>
      </c>
      <c r="N126" s="16">
        <f t="shared" si="16"/>
        <v>123093106406.31169</v>
      </c>
      <c r="O126" s="16">
        <f t="shared" si="16"/>
        <v>123592469921.14461</v>
      </c>
      <c r="P126" s="16">
        <f t="shared" si="16"/>
        <v>124091833435.97751</v>
      </c>
      <c r="Q126" s="16">
        <f t="shared" si="16"/>
        <v>124591196950.81042</v>
      </c>
      <c r="R126" s="16">
        <f t="shared" si="16"/>
        <v>124947885175.69106</v>
      </c>
      <c r="S126" s="16">
        <f t="shared" si="16"/>
        <v>125304573400.57172</v>
      </c>
      <c r="T126" s="16">
        <f t="shared" si="16"/>
        <v>125661261625.45235</v>
      </c>
      <c r="U126" s="16">
        <f t="shared" si="16"/>
        <v>126017949850.33301</v>
      </c>
      <c r="V126" s="16">
        <f t="shared" si="16"/>
        <v>126374638075.21362</v>
      </c>
      <c r="W126" s="16">
        <f t="shared" si="16"/>
        <v>126921560020.03073</v>
      </c>
      <c r="X126" s="16">
        <f t="shared" si="16"/>
        <v>127338777155.80013</v>
      </c>
      <c r="Y126" s="16">
        <f t="shared" si="16"/>
        <v>127755994291.56963</v>
      </c>
      <c r="Z126" s="16">
        <f t="shared" si="16"/>
        <v>128173211427.33914</v>
      </c>
      <c r="AA126" s="16">
        <f t="shared" si="16"/>
        <v>128590428563.10866</v>
      </c>
      <c r="AB126" s="16">
        <f t="shared" si="16"/>
        <v>129007645698.87802</v>
      </c>
      <c r="AC126" s="16">
        <f t="shared" si="16"/>
        <v>129424862834.64757</v>
      </c>
      <c r="AD126" s="16">
        <f t="shared" si="16"/>
        <v>129842079970.41707</v>
      </c>
      <c r="AE126" s="16">
        <f t="shared" si="16"/>
        <v>130259297106.18657</v>
      </c>
      <c r="AF126" s="16">
        <f t="shared" si="16"/>
        <v>130676514241.95607</v>
      </c>
    </row>
    <row r="127" spans="1:32">
      <c r="A127" t="s">
        <v>6</v>
      </c>
      <c r="B127" s="16">
        <f t="shared" si="17"/>
        <v>910752370334.58557</v>
      </c>
      <c r="C127" s="16">
        <f t="shared" si="18"/>
        <v>944220949286.28186</v>
      </c>
      <c r="D127" s="16">
        <f t="shared" si="16"/>
        <v>977689528237.97815</v>
      </c>
      <c r="E127" s="16">
        <f t="shared" si="16"/>
        <v>1011158107189.6746</v>
      </c>
      <c r="F127" s="16">
        <f t="shared" si="16"/>
        <v>1044626686141.3708</v>
      </c>
      <c r="G127" s="16">
        <f t="shared" si="16"/>
        <v>1078095265093.0671</v>
      </c>
      <c r="H127" s="16">
        <f t="shared" si="16"/>
        <v>1086777691631.5771</v>
      </c>
      <c r="I127" s="16">
        <f t="shared" si="16"/>
        <v>1095460118170.0868</v>
      </c>
      <c r="J127" s="16">
        <f t="shared" si="16"/>
        <v>1104142544708.5964</v>
      </c>
      <c r="K127" s="16">
        <f t="shared" si="16"/>
        <v>1112824971247.1062</v>
      </c>
      <c r="L127" s="16">
        <f t="shared" si="16"/>
        <v>1121507397785.616</v>
      </c>
      <c r="M127" s="16">
        <f t="shared" si="16"/>
        <v>1126094340107.8474</v>
      </c>
      <c r="N127" s="16">
        <f t="shared" si="16"/>
        <v>1130681282430.0791</v>
      </c>
      <c r="O127" s="16">
        <f t="shared" si="16"/>
        <v>1135268224752.3105</v>
      </c>
      <c r="P127" s="16">
        <f t="shared" si="16"/>
        <v>1139855167074.5422</v>
      </c>
      <c r="Q127" s="16">
        <f t="shared" si="16"/>
        <v>1144442109396.7739</v>
      </c>
      <c r="R127" s="16">
        <f t="shared" si="16"/>
        <v>1147718496769.7964</v>
      </c>
      <c r="S127" s="16">
        <f t="shared" si="16"/>
        <v>1150994884142.8188</v>
      </c>
      <c r="T127" s="16">
        <f t="shared" si="16"/>
        <v>1154271271515.8416</v>
      </c>
      <c r="U127" s="16">
        <f t="shared" si="16"/>
        <v>1157547658888.8638</v>
      </c>
      <c r="V127" s="16">
        <f t="shared" si="16"/>
        <v>1160824046261.8865</v>
      </c>
      <c r="W127" s="16">
        <f t="shared" si="16"/>
        <v>1165847840233.8552</v>
      </c>
      <c r="X127" s="16">
        <f t="shared" si="16"/>
        <v>1169680220615.6321</v>
      </c>
      <c r="Y127" s="16">
        <f t="shared" si="16"/>
        <v>1173512600997.4102</v>
      </c>
      <c r="Z127" s="16">
        <f t="shared" si="16"/>
        <v>1177344981379.1885</v>
      </c>
      <c r="AA127" s="16">
        <f t="shared" si="16"/>
        <v>1181177361760.9663</v>
      </c>
      <c r="AB127" s="16">
        <f t="shared" si="16"/>
        <v>1185009742142.7434</v>
      </c>
      <c r="AC127" s="16">
        <f t="shared" si="16"/>
        <v>1188842122524.5215</v>
      </c>
      <c r="AD127" s="16">
        <f t="shared" si="16"/>
        <v>1192674502906.2998</v>
      </c>
      <c r="AE127" s="16">
        <f t="shared" si="16"/>
        <v>1196506883288.0779</v>
      </c>
      <c r="AF127" s="16">
        <f t="shared" si="16"/>
        <v>1200339263669.8557</v>
      </c>
    </row>
    <row r="128" spans="1:32">
      <c r="A128" t="s">
        <v>7</v>
      </c>
      <c r="B128" s="16">
        <f t="shared" si="17"/>
        <v>686252232391.70215</v>
      </c>
      <c r="C128" s="16">
        <f t="shared" si="18"/>
        <v>711470818440.66492</v>
      </c>
      <c r="D128" s="16">
        <f t="shared" si="16"/>
        <v>736689404489.62781</v>
      </c>
      <c r="E128" s="16">
        <f t="shared" si="16"/>
        <v>761907990538.59045</v>
      </c>
      <c r="F128" s="16">
        <f t="shared" si="16"/>
        <v>787126576587.55322</v>
      </c>
      <c r="G128" s="16">
        <f t="shared" si="16"/>
        <v>812345162636.51599</v>
      </c>
      <c r="H128" s="16">
        <f t="shared" si="16"/>
        <v>818887374096.74011</v>
      </c>
      <c r="I128" s="16">
        <f t="shared" si="16"/>
        <v>825429585556.96448</v>
      </c>
      <c r="J128" s="16">
        <f t="shared" si="16"/>
        <v>831971797017.18848</v>
      </c>
      <c r="K128" s="16">
        <f t="shared" si="16"/>
        <v>838514008477.4126</v>
      </c>
      <c r="L128" s="16">
        <f t="shared" si="16"/>
        <v>845056219937.63708</v>
      </c>
      <c r="M128" s="16">
        <f t="shared" si="16"/>
        <v>848512482595.86853</v>
      </c>
      <c r="N128" s="16">
        <f t="shared" si="16"/>
        <v>851968745254.10022</v>
      </c>
      <c r="O128" s="16">
        <f t="shared" si="16"/>
        <v>855425007912.33179</v>
      </c>
      <c r="P128" s="16">
        <f t="shared" si="16"/>
        <v>858881270570.56348</v>
      </c>
      <c r="Q128" s="16">
        <f t="shared" si="16"/>
        <v>862337533228.79517</v>
      </c>
      <c r="R128" s="16">
        <f t="shared" si="16"/>
        <v>864806292270.38928</v>
      </c>
      <c r="S128" s="16">
        <f t="shared" si="16"/>
        <v>867275051311.9834</v>
      </c>
      <c r="T128" s="16">
        <f t="shared" si="16"/>
        <v>869743810353.57715</v>
      </c>
      <c r="U128" s="16">
        <f t="shared" si="16"/>
        <v>872212569395.17114</v>
      </c>
      <c r="V128" s="16">
        <f t="shared" si="16"/>
        <v>874681328436.76514</v>
      </c>
      <c r="W128" s="16">
        <f t="shared" si="16"/>
        <v>878466758967.21008</v>
      </c>
      <c r="X128" s="16">
        <f t="shared" si="16"/>
        <v>881354458937.07397</v>
      </c>
      <c r="Y128" s="16">
        <f t="shared" si="16"/>
        <v>884242158906.93872</v>
      </c>
      <c r="Z128" s="16">
        <f t="shared" si="16"/>
        <v>887129858876.80334</v>
      </c>
      <c r="AA128" s="16">
        <f t="shared" si="16"/>
        <v>890017558846.66809</v>
      </c>
      <c r="AB128" s="16">
        <f t="shared" si="16"/>
        <v>892905258816.53198</v>
      </c>
      <c r="AC128" s="16">
        <f t="shared" si="16"/>
        <v>895792958786.39661</v>
      </c>
      <c r="AD128" s="16">
        <f t="shared" si="16"/>
        <v>898680658756.26135</v>
      </c>
      <c r="AE128" s="16">
        <f t="shared" si="16"/>
        <v>901568358726.1261</v>
      </c>
      <c r="AF128" s="16">
        <f t="shared" si="16"/>
        <v>904456058695.99072</v>
      </c>
    </row>
    <row r="129" spans="1:32">
      <c r="A129" t="s">
        <v>8</v>
      </c>
      <c r="B129" s="16">
        <f t="shared" si="17"/>
        <v>115229072381.20721</v>
      </c>
      <c r="C129" s="16">
        <f t="shared" si="18"/>
        <v>119463542070.37682</v>
      </c>
      <c r="D129" s="16">
        <f t="shared" si="16"/>
        <v>123698011759.5464</v>
      </c>
      <c r="E129" s="16">
        <f t="shared" si="16"/>
        <v>127932481448.71599</v>
      </c>
      <c r="F129" s="16">
        <f t="shared" si="16"/>
        <v>132166951137.88559</v>
      </c>
      <c r="G129" s="16">
        <f t="shared" si="16"/>
        <v>136401420827.05519</v>
      </c>
      <c r="H129" s="16">
        <f t="shared" si="16"/>
        <v>137499927939.01901</v>
      </c>
      <c r="I129" s="16">
        <f t="shared" si="16"/>
        <v>138598435050.98285</v>
      </c>
      <c r="J129" s="16">
        <f t="shared" si="16"/>
        <v>139696942162.94669</v>
      </c>
      <c r="K129" s="16">
        <f t="shared" si="16"/>
        <v>140795449274.91049</v>
      </c>
      <c r="L129" s="16">
        <f t="shared" si="16"/>
        <v>141893956386.87433</v>
      </c>
      <c r="M129" s="16">
        <f t="shared" si="16"/>
        <v>142474299766.77972</v>
      </c>
      <c r="N129" s="16">
        <f t="shared" si="16"/>
        <v>143054643146.68518</v>
      </c>
      <c r="O129" s="16">
        <f t="shared" si="16"/>
        <v>143634986526.59058</v>
      </c>
      <c r="P129" s="16">
        <f t="shared" si="16"/>
        <v>144215329906.49597</v>
      </c>
      <c r="Q129" s="16">
        <f t="shared" si="16"/>
        <v>144795673286.40143</v>
      </c>
      <c r="R129" s="16">
        <f t="shared" si="16"/>
        <v>145210204272.04813</v>
      </c>
      <c r="S129" s="16">
        <f t="shared" si="16"/>
        <v>145624735257.69482</v>
      </c>
      <c r="T129" s="16">
        <f t="shared" si="16"/>
        <v>146039266243.34158</v>
      </c>
      <c r="U129" s="16">
        <f t="shared" si="16"/>
        <v>146453797228.98831</v>
      </c>
      <c r="V129" s="16">
        <f t="shared" si="16"/>
        <v>146868328214.63501</v>
      </c>
      <c r="W129" s="16">
        <f t="shared" si="16"/>
        <v>147503942392.62677</v>
      </c>
      <c r="X129" s="16">
        <f t="shared" si="16"/>
        <v>147988818030.38312</v>
      </c>
      <c r="Y129" s="16">
        <f t="shared" si="16"/>
        <v>148473693668.13962</v>
      </c>
      <c r="Z129" s="16">
        <f t="shared" si="16"/>
        <v>148958569305.89612</v>
      </c>
      <c r="AA129" s="16">
        <f t="shared" si="16"/>
        <v>149443444943.65265</v>
      </c>
      <c r="AB129" s="16">
        <f t="shared" si="16"/>
        <v>149928320581.409</v>
      </c>
      <c r="AC129" s="16">
        <f t="shared" si="16"/>
        <v>150413196219.1655</v>
      </c>
      <c r="AD129" s="16">
        <f t="shared" si="16"/>
        <v>150898071856.922</v>
      </c>
      <c r="AE129" s="16">
        <f t="shared" si="16"/>
        <v>151382947494.67853</v>
      </c>
      <c r="AF129" s="16">
        <f t="shared" si="16"/>
        <v>151867823132.43503</v>
      </c>
    </row>
    <row r="130" spans="1:32">
      <c r="A130" t="s">
        <v>9</v>
      </c>
      <c r="B130" s="16">
        <f t="shared" si="17"/>
        <v>657849541772.31494</v>
      </c>
      <c r="C130" s="16">
        <f t="shared" si="18"/>
        <v>682024377923.50232</v>
      </c>
      <c r="D130" s="16">
        <f t="shared" si="16"/>
        <v>706199214074.68933</v>
      </c>
      <c r="E130" s="16">
        <f t="shared" si="16"/>
        <v>730374050225.87646</v>
      </c>
      <c r="F130" s="16">
        <f t="shared" si="16"/>
        <v>754548886377.06384</v>
      </c>
      <c r="G130" s="16">
        <f t="shared" si="16"/>
        <v>778723722528.25085</v>
      </c>
      <c r="H130" s="16">
        <f t="shared" si="16"/>
        <v>784995164147.15344</v>
      </c>
      <c r="I130" s="16">
        <f t="shared" si="16"/>
        <v>791266605766.05603</v>
      </c>
      <c r="J130" s="16">
        <f t="shared" si="16"/>
        <v>797538047384.9585</v>
      </c>
      <c r="K130" s="16">
        <f t="shared" si="16"/>
        <v>803809489003.86096</v>
      </c>
      <c r="L130" s="16">
        <f t="shared" si="16"/>
        <v>810080930622.76355</v>
      </c>
      <c r="M130" s="16">
        <f t="shared" si="16"/>
        <v>813394145062.93835</v>
      </c>
      <c r="N130" s="16">
        <f t="shared" si="16"/>
        <v>816707359503.1134</v>
      </c>
      <c r="O130" s="16">
        <f t="shared" si="16"/>
        <v>820020573943.28821</v>
      </c>
      <c r="P130" s="16">
        <f t="shared" si="16"/>
        <v>823333788383.46326</v>
      </c>
      <c r="Q130" s="16">
        <f t="shared" si="16"/>
        <v>826647002823.63818</v>
      </c>
      <c r="R130" s="16">
        <f t="shared" si="16"/>
        <v>829013584566.62</v>
      </c>
      <c r="S130" s="16">
        <f t="shared" si="16"/>
        <v>831380166309.60217</v>
      </c>
      <c r="T130" s="16">
        <f t="shared" si="16"/>
        <v>833746748052.58435</v>
      </c>
      <c r="U130" s="16">
        <f t="shared" si="16"/>
        <v>836113329795.56628</v>
      </c>
      <c r="V130" s="16">
        <f t="shared" si="16"/>
        <v>838479911538.5481</v>
      </c>
      <c r="W130" s="16">
        <f t="shared" si="16"/>
        <v>842108670211.12134</v>
      </c>
      <c r="X130" s="16">
        <f t="shared" si="16"/>
        <v>844876853704.427</v>
      </c>
      <c r="Y130" s="16">
        <f t="shared" si="16"/>
        <v>847645037197.73376</v>
      </c>
      <c r="Z130" s="16">
        <f t="shared" si="16"/>
        <v>850413220691.04004</v>
      </c>
      <c r="AA130" s="16">
        <f t="shared" si="16"/>
        <v>853181404184.34656</v>
      </c>
      <c r="AB130" s="16">
        <f t="shared" si="16"/>
        <v>855949587677.65234</v>
      </c>
      <c r="AC130" s="16">
        <f t="shared" si="16"/>
        <v>858717771170.95862</v>
      </c>
      <c r="AD130" s="16">
        <f t="shared" si="16"/>
        <v>861485954664.26514</v>
      </c>
      <c r="AE130" s="16">
        <f t="shared" si="16"/>
        <v>864254138157.57153</v>
      </c>
      <c r="AF130" s="16">
        <f t="shared" si="16"/>
        <v>867022321650.87805</v>
      </c>
    </row>
    <row r="131" spans="1:32">
      <c r="A131" t="s">
        <v>648</v>
      </c>
      <c r="B131" s="16">
        <f t="shared" si="17"/>
        <v>0</v>
      </c>
      <c r="C131" s="16">
        <f t="shared" si="18"/>
        <v>0</v>
      </c>
      <c r="D131" s="16">
        <f t="shared" si="16"/>
        <v>0</v>
      </c>
      <c r="E131" s="16">
        <f t="shared" si="16"/>
        <v>0</v>
      </c>
      <c r="F131" s="16">
        <f t="shared" si="16"/>
        <v>0</v>
      </c>
      <c r="G131" s="16">
        <f t="shared" si="16"/>
        <v>0</v>
      </c>
      <c r="H131" s="16">
        <f t="shared" si="16"/>
        <v>0</v>
      </c>
      <c r="I131" s="16">
        <f t="shared" si="16"/>
        <v>0</v>
      </c>
      <c r="J131" s="16">
        <f t="shared" si="16"/>
        <v>0</v>
      </c>
      <c r="K131" s="16">
        <f t="shared" si="16"/>
        <v>0</v>
      </c>
      <c r="L131" s="16">
        <f t="shared" si="16"/>
        <v>0</v>
      </c>
      <c r="M131" s="16">
        <f t="shared" si="16"/>
        <v>0</v>
      </c>
      <c r="N131" s="16">
        <f t="shared" si="16"/>
        <v>0</v>
      </c>
      <c r="O131" s="16">
        <f t="shared" si="16"/>
        <v>0</v>
      </c>
      <c r="P131" s="16">
        <f t="shared" si="16"/>
        <v>0</v>
      </c>
      <c r="Q131" s="16">
        <f t="shared" si="16"/>
        <v>0</v>
      </c>
      <c r="R131" s="16">
        <f t="shared" si="16"/>
        <v>0</v>
      </c>
      <c r="S131" s="16">
        <f t="shared" si="16"/>
        <v>0</v>
      </c>
      <c r="T131" s="16">
        <f t="shared" si="16"/>
        <v>0</v>
      </c>
      <c r="U131" s="16">
        <f t="shared" si="16"/>
        <v>0</v>
      </c>
      <c r="V131" s="16">
        <f t="shared" si="16"/>
        <v>0</v>
      </c>
      <c r="W131" s="16">
        <f t="shared" si="16"/>
        <v>0</v>
      </c>
      <c r="X131" s="16">
        <f t="shared" si="16"/>
        <v>0</v>
      </c>
      <c r="Y131" s="16">
        <f t="shared" si="16"/>
        <v>0</v>
      </c>
      <c r="Z131" s="16">
        <f t="shared" si="16"/>
        <v>0</v>
      </c>
      <c r="AA131" s="16">
        <f t="shared" si="16"/>
        <v>0</v>
      </c>
      <c r="AB131" s="16">
        <f t="shared" si="16"/>
        <v>0</v>
      </c>
      <c r="AC131" s="16">
        <f t="shared" si="16"/>
        <v>0</v>
      </c>
      <c r="AD131" s="16">
        <f t="shared" si="16"/>
        <v>0</v>
      </c>
      <c r="AE131" s="16">
        <f t="shared" si="16"/>
        <v>0</v>
      </c>
      <c r="AF131" s="16">
        <f t="shared" si="16"/>
        <v>0</v>
      </c>
    </row>
    <row r="132" spans="1:32">
      <c r="A132" t="s">
        <v>125</v>
      </c>
      <c r="B132" s="16">
        <f t="shared" si="17"/>
        <v>2381679999819.4438</v>
      </c>
      <c r="C132" s="16">
        <f t="shared" si="18"/>
        <v>2523020148806.9585</v>
      </c>
      <c r="D132" s="16">
        <f t="shared" si="16"/>
        <v>2664360297794.4736</v>
      </c>
      <c r="E132" s="16">
        <f t="shared" si="16"/>
        <v>2805700446781.9888</v>
      </c>
      <c r="F132" s="16">
        <f t="shared" si="16"/>
        <v>2947040595769.5034</v>
      </c>
      <c r="G132" s="16">
        <f t="shared" si="16"/>
        <v>3088380744757.0186</v>
      </c>
      <c r="H132" s="16">
        <f t="shared" si="16"/>
        <v>3154962750862.8677</v>
      </c>
      <c r="I132" s="16">
        <f t="shared" si="16"/>
        <v>3221544756968.7407</v>
      </c>
      <c r="J132" s="16">
        <f t="shared" si="16"/>
        <v>3288126763074.6133</v>
      </c>
      <c r="K132" s="16">
        <f t="shared" si="16"/>
        <v>3354708769180.4863</v>
      </c>
      <c r="L132" s="16">
        <f t="shared" si="16"/>
        <v>3421290775286.3823</v>
      </c>
      <c r="M132" s="16">
        <f t="shared" ref="D132:AF141" si="19">IFERROR($B132*M20/$B20,0)</f>
        <v>3480143681382.7627</v>
      </c>
      <c r="N132" s="16">
        <f t="shared" si="19"/>
        <v>3538996587479.1426</v>
      </c>
      <c r="O132" s="16">
        <f t="shared" si="19"/>
        <v>3597849493575.5215</v>
      </c>
      <c r="P132" s="16">
        <f t="shared" si="19"/>
        <v>3656702399671.9019</v>
      </c>
      <c r="Q132" s="16">
        <f t="shared" si="19"/>
        <v>3715555305768.2813</v>
      </c>
      <c r="R132" s="16">
        <f t="shared" si="19"/>
        <v>3770962709450.7676</v>
      </c>
      <c r="S132" s="16">
        <f t="shared" si="19"/>
        <v>3826370113133.2764</v>
      </c>
      <c r="T132" s="16">
        <f t="shared" si="19"/>
        <v>3881777516815.7866</v>
      </c>
      <c r="U132" s="16">
        <f t="shared" si="19"/>
        <v>3937184920498.2954</v>
      </c>
      <c r="V132" s="16">
        <f t="shared" si="19"/>
        <v>3992592324180.8291</v>
      </c>
      <c r="W132" s="16">
        <f t="shared" si="19"/>
        <v>4052593731081.7925</v>
      </c>
      <c r="X132" s="16">
        <f t="shared" si="19"/>
        <v>4109462863061.1079</v>
      </c>
      <c r="Y132" s="16">
        <f t="shared" si="19"/>
        <v>4166331995040.3989</v>
      </c>
      <c r="Z132" s="16">
        <f t="shared" si="19"/>
        <v>4223201127019.6909</v>
      </c>
      <c r="AA132" s="16">
        <f t="shared" si="19"/>
        <v>4280070258999.0059</v>
      </c>
      <c r="AB132" s="16">
        <f t="shared" si="19"/>
        <v>4336939390978.2979</v>
      </c>
      <c r="AC132" s="16">
        <f t="shared" si="19"/>
        <v>4393808522957.6123</v>
      </c>
      <c r="AD132" s="16">
        <f t="shared" si="19"/>
        <v>4450677654936.9043</v>
      </c>
      <c r="AE132" s="16">
        <f t="shared" si="19"/>
        <v>4507546786916.1953</v>
      </c>
      <c r="AF132" s="16">
        <f t="shared" si="19"/>
        <v>4564415918895.5107</v>
      </c>
    </row>
    <row r="133" spans="1:32">
      <c r="A133" t="s">
        <v>12</v>
      </c>
      <c r="B133" s="16">
        <f t="shared" si="17"/>
        <v>1932206855845.4614</v>
      </c>
      <c r="C133" s="16">
        <f t="shared" si="18"/>
        <v>2046873143886.0876</v>
      </c>
      <c r="D133" s="16">
        <f t="shared" si="19"/>
        <v>2161539431926.7141</v>
      </c>
      <c r="E133" s="16">
        <f t="shared" si="19"/>
        <v>2276205719967.3408</v>
      </c>
      <c r="F133" s="16">
        <f t="shared" si="19"/>
        <v>2390872008007.9673</v>
      </c>
      <c r="G133" s="16">
        <f t="shared" si="19"/>
        <v>2505538296048.5938</v>
      </c>
      <c r="H133" s="16">
        <f t="shared" si="19"/>
        <v>2559554876228.7271</v>
      </c>
      <c r="I133" s="16">
        <f t="shared" si="19"/>
        <v>2613571456408.8789</v>
      </c>
      <c r="J133" s="16">
        <f t="shared" si="19"/>
        <v>2667588036589.0313</v>
      </c>
      <c r="K133" s="16">
        <f t="shared" si="19"/>
        <v>2721604616769.1831</v>
      </c>
      <c r="L133" s="16">
        <f t="shared" si="19"/>
        <v>2775621196949.3545</v>
      </c>
      <c r="M133" s="16">
        <f t="shared" si="19"/>
        <v>2823367320968.7334</v>
      </c>
      <c r="N133" s="16">
        <f t="shared" si="19"/>
        <v>2871113444988.1128</v>
      </c>
      <c r="O133" s="16">
        <f t="shared" si="19"/>
        <v>2918859569007.4917</v>
      </c>
      <c r="P133" s="16">
        <f t="shared" si="19"/>
        <v>2966605693026.8711</v>
      </c>
      <c r="Q133" s="16">
        <f t="shared" si="19"/>
        <v>3014351817046.2505</v>
      </c>
      <c r="R133" s="16">
        <f t="shared" si="19"/>
        <v>3059302677475.8687</v>
      </c>
      <c r="S133" s="16">
        <f t="shared" si="19"/>
        <v>3104253537905.5054</v>
      </c>
      <c r="T133" s="16">
        <f t="shared" si="19"/>
        <v>3149204398335.1426</v>
      </c>
      <c r="U133" s="16">
        <f t="shared" si="19"/>
        <v>3194155258764.7793</v>
      </c>
      <c r="V133" s="16">
        <f t="shared" si="19"/>
        <v>3239106119194.436</v>
      </c>
      <c r="W133" s="16">
        <f t="shared" si="19"/>
        <v>3287783997743.6973</v>
      </c>
      <c r="X133" s="16">
        <f t="shared" si="19"/>
        <v>3333920727575.0527</v>
      </c>
      <c r="Y133" s="16">
        <f t="shared" si="19"/>
        <v>3380057457406.3896</v>
      </c>
      <c r="Z133" s="16">
        <f t="shared" si="19"/>
        <v>3426194187237.7266</v>
      </c>
      <c r="AA133" s="16">
        <f t="shared" si="19"/>
        <v>3472330917069.0825</v>
      </c>
      <c r="AB133" s="16">
        <f t="shared" si="19"/>
        <v>3518467646900.4185</v>
      </c>
      <c r="AC133" s="16">
        <f t="shared" si="19"/>
        <v>3564604376731.7744</v>
      </c>
      <c r="AD133" s="16">
        <f t="shared" si="19"/>
        <v>3610741106563.1104</v>
      </c>
      <c r="AE133" s="16">
        <f t="shared" si="19"/>
        <v>3656877836394.4473</v>
      </c>
      <c r="AF133" s="16">
        <f t="shared" si="19"/>
        <v>3703014566225.8027</v>
      </c>
    </row>
    <row r="134" spans="1:32">
      <c r="A134" t="s">
        <v>13</v>
      </c>
      <c r="B134" s="16">
        <f t="shared" si="17"/>
        <v>221254323105.15973</v>
      </c>
      <c r="C134" s="16">
        <f t="shared" si="18"/>
        <v>229385037910.24857</v>
      </c>
      <c r="D134" s="16">
        <f t="shared" si="19"/>
        <v>237515752715.33734</v>
      </c>
      <c r="E134" s="16">
        <f t="shared" si="19"/>
        <v>245646467520.42621</v>
      </c>
      <c r="F134" s="16">
        <f t="shared" si="19"/>
        <v>253777182325.51505</v>
      </c>
      <c r="G134" s="16">
        <f t="shared" si="19"/>
        <v>261907897130.60391</v>
      </c>
      <c r="H134" s="16">
        <f t="shared" si="19"/>
        <v>264017169057.04706</v>
      </c>
      <c r="I134" s="16">
        <f t="shared" si="19"/>
        <v>266126440983.49014</v>
      </c>
      <c r="J134" s="16">
        <f t="shared" si="19"/>
        <v>268235712909.93323</v>
      </c>
      <c r="K134" s="16">
        <f t="shared" si="19"/>
        <v>270344984836.37631</v>
      </c>
      <c r="L134" s="16">
        <f t="shared" si="19"/>
        <v>272454256762.81937</v>
      </c>
      <c r="M134" s="16">
        <f t="shared" si="19"/>
        <v>273568589101.31766</v>
      </c>
      <c r="N134" s="16">
        <f t="shared" si="19"/>
        <v>274682921439.81589</v>
      </c>
      <c r="O134" s="16">
        <f t="shared" si="19"/>
        <v>275797253778.31415</v>
      </c>
      <c r="P134" s="16">
        <f t="shared" si="19"/>
        <v>276911586116.81238</v>
      </c>
      <c r="Q134" s="16">
        <f t="shared" si="19"/>
        <v>278025918455.31061</v>
      </c>
      <c r="R134" s="16">
        <f t="shared" si="19"/>
        <v>278821870125.66644</v>
      </c>
      <c r="S134" s="16">
        <f t="shared" si="19"/>
        <v>279617821796.0224</v>
      </c>
      <c r="T134" s="16">
        <f t="shared" si="19"/>
        <v>280413773466.37823</v>
      </c>
      <c r="U134" s="16">
        <f t="shared" si="19"/>
        <v>281209725136.73413</v>
      </c>
      <c r="V134" s="16">
        <f t="shared" si="19"/>
        <v>282005676807.08997</v>
      </c>
      <c r="W134" s="16">
        <f t="shared" si="19"/>
        <v>283226136034.96918</v>
      </c>
      <c r="X134" s="16">
        <f t="shared" si="19"/>
        <v>284157158291.80951</v>
      </c>
      <c r="Y134" s="16">
        <f t="shared" si="19"/>
        <v>285088180548.65009</v>
      </c>
      <c r="Z134" s="16">
        <f t="shared" si="19"/>
        <v>286019202805.49066</v>
      </c>
      <c r="AA134" s="16">
        <f t="shared" si="19"/>
        <v>286950225062.33124</v>
      </c>
      <c r="AB134" s="16">
        <f t="shared" si="19"/>
        <v>287881247319.17157</v>
      </c>
      <c r="AC134" s="16">
        <f t="shared" si="19"/>
        <v>288812269576.01215</v>
      </c>
      <c r="AD134" s="16">
        <f t="shared" si="19"/>
        <v>289743291832.85266</v>
      </c>
      <c r="AE134" s="16">
        <f t="shared" si="19"/>
        <v>290674314089.6933</v>
      </c>
      <c r="AF134" s="16">
        <f t="shared" si="19"/>
        <v>291605336346.53387</v>
      </c>
    </row>
    <row r="135" spans="1:32">
      <c r="A135" t="s">
        <v>14</v>
      </c>
      <c r="B135" s="16">
        <f t="shared" si="17"/>
        <v>557599996609.05652</v>
      </c>
      <c r="C135" s="16">
        <f t="shared" si="18"/>
        <v>578090834863.05945</v>
      </c>
      <c r="D135" s="16">
        <f t="shared" si="19"/>
        <v>598581673117.0625</v>
      </c>
      <c r="E135" s="16">
        <f t="shared" si="19"/>
        <v>619072511371.06543</v>
      </c>
      <c r="F135" s="16">
        <f t="shared" si="19"/>
        <v>639563349625.06836</v>
      </c>
      <c r="G135" s="16">
        <f t="shared" si="19"/>
        <v>660054187879.07141</v>
      </c>
      <c r="H135" s="16">
        <f t="shared" si="19"/>
        <v>665369925906.36084</v>
      </c>
      <c r="I135" s="16">
        <f t="shared" si="19"/>
        <v>670685663933.65015</v>
      </c>
      <c r="J135" s="16">
        <f t="shared" si="19"/>
        <v>676001401960.93933</v>
      </c>
      <c r="K135" s="16">
        <f t="shared" si="19"/>
        <v>681317139988.22864</v>
      </c>
      <c r="L135" s="16">
        <f t="shared" si="19"/>
        <v>686632878015.51794</v>
      </c>
      <c r="M135" s="16">
        <f t="shared" si="19"/>
        <v>689441192445.02917</v>
      </c>
      <c r="N135" s="16">
        <f t="shared" si="19"/>
        <v>692249506874.54053</v>
      </c>
      <c r="O135" s="16">
        <f t="shared" si="19"/>
        <v>695057821304.05188</v>
      </c>
      <c r="P135" s="16">
        <f t="shared" si="19"/>
        <v>697866135733.56311</v>
      </c>
      <c r="Q135" s="16">
        <f t="shared" si="19"/>
        <v>700674450163.07458</v>
      </c>
      <c r="R135" s="16">
        <f t="shared" si="19"/>
        <v>702680389041.29688</v>
      </c>
      <c r="S135" s="16">
        <f t="shared" si="19"/>
        <v>704686327919.51929</v>
      </c>
      <c r="T135" s="16">
        <f t="shared" si="19"/>
        <v>706692266797.74158</v>
      </c>
      <c r="U135" s="16">
        <f t="shared" si="19"/>
        <v>708698205675.96387</v>
      </c>
      <c r="V135" s="16">
        <f t="shared" si="19"/>
        <v>710704144554.18616</v>
      </c>
      <c r="W135" s="16">
        <f t="shared" si="19"/>
        <v>713779917500.79431</v>
      </c>
      <c r="X135" s="16">
        <f t="shared" si="19"/>
        <v>716126258128.04797</v>
      </c>
      <c r="Y135" s="16">
        <f t="shared" si="19"/>
        <v>718472598755.30225</v>
      </c>
      <c r="Z135" s="16">
        <f t="shared" si="19"/>
        <v>720818939382.5564</v>
      </c>
      <c r="AA135" s="16">
        <f t="shared" si="19"/>
        <v>723165280009.81055</v>
      </c>
      <c r="AB135" s="16">
        <f t="shared" si="19"/>
        <v>725511620637.06396</v>
      </c>
      <c r="AC135" s="16">
        <f t="shared" si="19"/>
        <v>727857961264.31824</v>
      </c>
      <c r="AD135" s="16">
        <f t="shared" si="19"/>
        <v>730204301891.57239</v>
      </c>
      <c r="AE135" s="16">
        <f t="shared" si="19"/>
        <v>732550642518.82654</v>
      </c>
      <c r="AF135" s="16">
        <f t="shared" si="19"/>
        <v>734896983146.08081</v>
      </c>
    </row>
    <row r="136" spans="1:32">
      <c r="A136" t="s">
        <v>15</v>
      </c>
      <c r="B136" s="16">
        <f t="shared" si="17"/>
        <v>2412731865907.3389</v>
      </c>
      <c r="C136" s="16">
        <f t="shared" si="18"/>
        <v>2372942540279.459</v>
      </c>
      <c r="D136" s="16">
        <f t="shared" si="19"/>
        <v>2333153214651.5786</v>
      </c>
      <c r="E136" s="16">
        <f t="shared" si="19"/>
        <v>2293363889023.6987</v>
      </c>
      <c r="F136" s="16">
        <f t="shared" si="19"/>
        <v>2253574563395.8184</v>
      </c>
      <c r="G136" s="16">
        <f t="shared" si="19"/>
        <v>2213785237767.938</v>
      </c>
      <c r="H136" s="16">
        <f t="shared" si="19"/>
        <v>2200291689652.019</v>
      </c>
      <c r="I136" s="16">
        <f t="shared" si="19"/>
        <v>2186798141536.1003</v>
      </c>
      <c r="J136" s="16">
        <f t="shared" si="19"/>
        <v>2173304593420.1814</v>
      </c>
      <c r="K136" s="16">
        <f t="shared" si="19"/>
        <v>2159811045304.2625</v>
      </c>
      <c r="L136" s="16">
        <f t="shared" si="19"/>
        <v>2146317497188.344</v>
      </c>
      <c r="M136" s="16">
        <f t="shared" si="19"/>
        <v>2140414069887.6292</v>
      </c>
      <c r="N136" s="16">
        <f t="shared" si="19"/>
        <v>2134510642586.9148</v>
      </c>
      <c r="O136" s="16">
        <f t="shared" si="19"/>
        <v>2128607215286.2002</v>
      </c>
      <c r="P136" s="16">
        <f t="shared" si="19"/>
        <v>2122703787985.4858</v>
      </c>
      <c r="Q136" s="16">
        <f t="shared" si="19"/>
        <v>2116800360684.771</v>
      </c>
      <c r="R136" s="16">
        <f t="shared" si="19"/>
        <v>2113764312358.6895</v>
      </c>
      <c r="S136" s="16">
        <f t="shared" si="19"/>
        <v>2110728264032.6077</v>
      </c>
      <c r="T136" s="16">
        <f t="shared" si="19"/>
        <v>2107692215706.5276</v>
      </c>
      <c r="U136" s="16">
        <f t="shared" si="19"/>
        <v>2104656167380.4458</v>
      </c>
      <c r="V136" s="16">
        <f t="shared" si="19"/>
        <v>2101620119054.3625</v>
      </c>
      <c r="W136" s="16">
        <f t="shared" si="19"/>
        <v>2094760898762.1047</v>
      </c>
      <c r="X136" s="16">
        <f t="shared" si="19"/>
        <v>2090508386628.603</v>
      </c>
      <c r="Y136" s="16">
        <f t="shared" si="19"/>
        <v>2086255874495.1011</v>
      </c>
      <c r="Z136" s="16">
        <f t="shared" si="19"/>
        <v>2082003362361.5994</v>
      </c>
      <c r="AA136" s="16">
        <f t="shared" si="19"/>
        <v>2077750850228.0989</v>
      </c>
      <c r="AB136" s="16">
        <f t="shared" si="19"/>
        <v>2073498338094.5969</v>
      </c>
      <c r="AC136" s="16">
        <f t="shared" si="19"/>
        <v>2069245825961.0952</v>
      </c>
      <c r="AD136" s="16">
        <f t="shared" si="19"/>
        <v>2064993313827.5935</v>
      </c>
      <c r="AE136" s="16">
        <f t="shared" si="19"/>
        <v>2060740801694.0916</v>
      </c>
      <c r="AF136" s="16">
        <f t="shared" si="19"/>
        <v>2056488289560.5898</v>
      </c>
    </row>
    <row r="137" spans="1:32">
      <c r="A137" t="s">
        <v>16</v>
      </c>
      <c r="B137" s="16">
        <f t="shared" si="17"/>
        <v>284649114674.38531</v>
      </c>
      <c r="C137" s="16">
        <f t="shared" si="18"/>
        <v>293754885581.26459</v>
      </c>
      <c r="D137" s="16">
        <f t="shared" si="19"/>
        <v>302860656488.14374</v>
      </c>
      <c r="E137" s="16">
        <f t="shared" si="19"/>
        <v>311966427395.02295</v>
      </c>
      <c r="F137" s="16">
        <f t="shared" si="19"/>
        <v>321072198301.90222</v>
      </c>
      <c r="G137" s="16">
        <f t="shared" si="19"/>
        <v>330177969208.78137</v>
      </c>
      <c r="H137" s="16">
        <f t="shared" si="19"/>
        <v>332689262319.44452</v>
      </c>
      <c r="I137" s="16">
        <f t="shared" si="19"/>
        <v>335200555430.10773</v>
      </c>
      <c r="J137" s="16">
        <f t="shared" si="19"/>
        <v>337711848540.77081</v>
      </c>
      <c r="K137" s="16">
        <f t="shared" si="19"/>
        <v>340223141651.43402</v>
      </c>
      <c r="L137" s="16">
        <f t="shared" si="19"/>
        <v>342734434762.09717</v>
      </c>
      <c r="M137" s="16">
        <f t="shared" si="19"/>
        <v>344789129125.36707</v>
      </c>
      <c r="N137" s="16">
        <f t="shared" si="19"/>
        <v>346843823488.6369</v>
      </c>
      <c r="O137" s="16">
        <f t="shared" si="19"/>
        <v>348898517851.9068</v>
      </c>
      <c r="P137" s="16">
        <f t="shared" si="19"/>
        <v>350953212215.17664</v>
      </c>
      <c r="Q137" s="16">
        <f t="shared" si="19"/>
        <v>353007906578.44647</v>
      </c>
      <c r="R137" s="16">
        <f t="shared" si="19"/>
        <v>355233825471.98877</v>
      </c>
      <c r="S137" s="16">
        <f t="shared" si="19"/>
        <v>357459744365.53113</v>
      </c>
      <c r="T137" s="16">
        <f t="shared" si="19"/>
        <v>359685663259.07349</v>
      </c>
      <c r="U137" s="16">
        <f t="shared" si="19"/>
        <v>361911582152.61584</v>
      </c>
      <c r="V137" s="16">
        <f t="shared" si="19"/>
        <v>364137501046.1582</v>
      </c>
      <c r="W137" s="16">
        <f t="shared" si="19"/>
        <v>366135120566.00385</v>
      </c>
      <c r="X137" s="16">
        <f t="shared" si="19"/>
        <v>368288398749.73346</v>
      </c>
      <c r="Y137" s="16">
        <f t="shared" si="19"/>
        <v>370441676933.46307</v>
      </c>
      <c r="Z137" s="16">
        <f t="shared" si="19"/>
        <v>372594955117.19275</v>
      </c>
      <c r="AA137" s="16">
        <f t="shared" si="19"/>
        <v>374748233300.9223</v>
      </c>
      <c r="AB137" s="16">
        <f t="shared" si="19"/>
        <v>376901511484.65283</v>
      </c>
      <c r="AC137" s="16">
        <f t="shared" si="19"/>
        <v>379054789668.38245</v>
      </c>
      <c r="AD137" s="16">
        <f t="shared" si="19"/>
        <v>381208067852.11206</v>
      </c>
      <c r="AE137" s="16">
        <f t="shared" si="19"/>
        <v>383361346035.84167</v>
      </c>
      <c r="AF137" s="16">
        <f t="shared" si="19"/>
        <v>385514624219.57129</v>
      </c>
    </row>
    <row r="138" spans="1:32">
      <c r="A138" t="s">
        <v>17</v>
      </c>
      <c r="B138" s="16">
        <f t="shared" si="17"/>
        <v>556554797281.17102</v>
      </c>
      <c r="C138" s="16">
        <f t="shared" si="18"/>
        <v>574358683609.65723</v>
      </c>
      <c r="D138" s="16">
        <f t="shared" si="19"/>
        <v>592162569938.14319</v>
      </c>
      <c r="E138" s="16">
        <f t="shared" si="19"/>
        <v>609966456266.62927</v>
      </c>
      <c r="F138" s="16">
        <f t="shared" si="19"/>
        <v>627770342595.11523</v>
      </c>
      <c r="G138" s="16">
        <f t="shared" si="19"/>
        <v>645574228923.6012</v>
      </c>
      <c r="H138" s="16">
        <f t="shared" si="19"/>
        <v>650484387276.69348</v>
      </c>
      <c r="I138" s="16">
        <f t="shared" si="19"/>
        <v>655394545629.78564</v>
      </c>
      <c r="J138" s="16">
        <f t="shared" si="19"/>
        <v>660304703982.87793</v>
      </c>
      <c r="K138" s="16">
        <f t="shared" si="19"/>
        <v>665214862335.97009</v>
      </c>
      <c r="L138" s="16">
        <f t="shared" si="19"/>
        <v>670125020689.06238</v>
      </c>
      <c r="M138" s="16">
        <f t="shared" si="19"/>
        <v>674142422977.95593</v>
      </c>
      <c r="N138" s="16">
        <f t="shared" si="19"/>
        <v>678159825266.84961</v>
      </c>
      <c r="O138" s="16">
        <f t="shared" si="19"/>
        <v>682177227555.74329</v>
      </c>
      <c r="P138" s="16">
        <f t="shared" si="19"/>
        <v>686194629844.63684</v>
      </c>
      <c r="Q138" s="16">
        <f t="shared" si="19"/>
        <v>690212032133.53052</v>
      </c>
      <c r="R138" s="16">
        <f t="shared" si="19"/>
        <v>694564217946.49854</v>
      </c>
      <c r="S138" s="16">
        <f t="shared" si="19"/>
        <v>698916403759.46655</v>
      </c>
      <c r="T138" s="16">
        <f t="shared" si="19"/>
        <v>703268589572.43469</v>
      </c>
      <c r="U138" s="16">
        <f t="shared" si="19"/>
        <v>707620775385.40283</v>
      </c>
      <c r="V138" s="16">
        <f t="shared" si="19"/>
        <v>711972961198.37085</v>
      </c>
      <c r="W138" s="16">
        <f t="shared" si="19"/>
        <v>715878768979.23975</v>
      </c>
      <c r="X138" s="16">
        <f t="shared" si="19"/>
        <v>720088925418.35779</v>
      </c>
      <c r="Y138" s="16">
        <f t="shared" si="19"/>
        <v>724299081857.47583</v>
      </c>
      <c r="Z138" s="16">
        <f t="shared" si="19"/>
        <v>728509238296.59375</v>
      </c>
      <c r="AA138" s="16">
        <f t="shared" si="19"/>
        <v>732719394735.71179</v>
      </c>
      <c r="AB138" s="16">
        <f t="shared" si="19"/>
        <v>736929551174.83154</v>
      </c>
      <c r="AC138" s="16">
        <f t="shared" si="19"/>
        <v>741139707613.94946</v>
      </c>
      <c r="AD138" s="16">
        <f t="shared" si="19"/>
        <v>745349864053.0675</v>
      </c>
      <c r="AE138" s="16">
        <f t="shared" si="19"/>
        <v>749560020492.18542</v>
      </c>
      <c r="AF138" s="16">
        <f t="shared" si="19"/>
        <v>753770176931.30359</v>
      </c>
    </row>
    <row r="139" spans="1:32">
      <c r="A139" t="s">
        <v>18</v>
      </c>
      <c r="B139" s="16">
        <f t="shared" si="17"/>
        <v>4096661513953.4912</v>
      </c>
      <c r="C139" s="16">
        <f t="shared" si="18"/>
        <v>4282972864846.9824</v>
      </c>
      <c r="D139" s="16">
        <f t="shared" si="19"/>
        <v>4469284215740.4736</v>
      </c>
      <c r="E139" s="16">
        <f t="shared" si="19"/>
        <v>4655595566633.9658</v>
      </c>
      <c r="F139" s="16">
        <f t="shared" si="19"/>
        <v>4841906917527.457</v>
      </c>
      <c r="G139" s="16">
        <f t="shared" si="19"/>
        <v>5028218268420.9473</v>
      </c>
      <c r="H139" s="16">
        <f t="shared" si="19"/>
        <v>5119453270034.5918</v>
      </c>
      <c r="I139" s="16">
        <f t="shared" si="19"/>
        <v>5210688271648.2598</v>
      </c>
      <c r="J139" s="16">
        <f t="shared" si="19"/>
        <v>5301923273261.9268</v>
      </c>
      <c r="K139" s="16">
        <f t="shared" si="19"/>
        <v>5393158274875.5947</v>
      </c>
      <c r="L139" s="16">
        <f t="shared" si="19"/>
        <v>5484393276489.2852</v>
      </c>
      <c r="M139" s="16">
        <f t="shared" si="19"/>
        <v>5560562806041.6191</v>
      </c>
      <c r="N139" s="16">
        <f t="shared" si="19"/>
        <v>5636732335593.9531</v>
      </c>
      <c r="O139" s="16">
        <f t="shared" si="19"/>
        <v>5712901865146.2871</v>
      </c>
      <c r="P139" s="16">
        <f t="shared" si="19"/>
        <v>5789071394698.6201</v>
      </c>
      <c r="Q139" s="16">
        <f t="shared" si="19"/>
        <v>5865240924250.9541</v>
      </c>
      <c r="R139" s="16">
        <f t="shared" si="19"/>
        <v>5943656238458.3926</v>
      </c>
      <c r="S139" s="16">
        <f t="shared" si="19"/>
        <v>6022071552665.832</v>
      </c>
      <c r="T139" s="16">
        <f t="shared" si="19"/>
        <v>6100486866873.2715</v>
      </c>
      <c r="U139" s="16">
        <f t="shared" si="19"/>
        <v>6178902181080.7119</v>
      </c>
      <c r="V139" s="16">
        <f t="shared" si="19"/>
        <v>6257317495288.1504</v>
      </c>
      <c r="W139" s="16">
        <f t="shared" si="19"/>
        <v>6332738429955.4492</v>
      </c>
      <c r="X139" s="16">
        <f t="shared" si="19"/>
        <v>6410200987036.4775</v>
      </c>
      <c r="Y139" s="16">
        <f t="shared" si="19"/>
        <v>6487663544117.5303</v>
      </c>
      <c r="Z139" s="16">
        <f t="shared" si="19"/>
        <v>6565126101198.5576</v>
      </c>
      <c r="AA139" s="16">
        <f t="shared" si="19"/>
        <v>6642588658279.5879</v>
      </c>
      <c r="AB139" s="16">
        <f t="shared" si="19"/>
        <v>6720051215360.6172</v>
      </c>
      <c r="AC139" s="16">
        <f t="shared" si="19"/>
        <v>6797513772441.6436</v>
      </c>
      <c r="AD139" s="16">
        <f t="shared" si="19"/>
        <v>6874976329522.6738</v>
      </c>
      <c r="AE139" s="16">
        <f t="shared" si="19"/>
        <v>6952438886603.7031</v>
      </c>
      <c r="AF139" s="16">
        <f t="shared" si="19"/>
        <v>7029901443684.7314</v>
      </c>
    </row>
    <row r="140" spans="1:32">
      <c r="A140" t="s">
        <v>19</v>
      </c>
      <c r="B140" s="16">
        <f t="shared" si="17"/>
        <v>713392314436.32507</v>
      </c>
      <c r="C140" s="16">
        <f t="shared" si="18"/>
        <v>745836558454.76672</v>
      </c>
      <c r="D140" s="16">
        <f t="shared" si="19"/>
        <v>778280802473.2085</v>
      </c>
      <c r="E140" s="16">
        <f t="shared" si="19"/>
        <v>810725046491.65027</v>
      </c>
      <c r="F140" s="16">
        <f t="shared" si="19"/>
        <v>843169290510.09204</v>
      </c>
      <c r="G140" s="16">
        <f t="shared" si="19"/>
        <v>875613534528.53369</v>
      </c>
      <c r="H140" s="16">
        <f t="shared" si="19"/>
        <v>891501190547.2384</v>
      </c>
      <c r="I140" s="16">
        <f t="shared" si="19"/>
        <v>907388846565.94727</v>
      </c>
      <c r="J140" s="16">
        <f t="shared" si="19"/>
        <v>923276502584.65613</v>
      </c>
      <c r="K140" s="16">
        <f t="shared" si="19"/>
        <v>939164158603.36499</v>
      </c>
      <c r="L140" s="16">
        <f t="shared" si="19"/>
        <v>955051814622.078</v>
      </c>
      <c r="M140" s="16">
        <f t="shared" si="19"/>
        <v>968315970518.72314</v>
      </c>
      <c r="N140" s="16">
        <f t="shared" si="19"/>
        <v>981580126415.36816</v>
      </c>
      <c r="O140" s="16">
        <f t="shared" si="19"/>
        <v>994844282312.01343</v>
      </c>
      <c r="P140" s="16">
        <f t="shared" si="19"/>
        <v>1008108438208.6586</v>
      </c>
      <c r="Q140" s="16">
        <f t="shared" si="19"/>
        <v>1021372594105.3037</v>
      </c>
      <c r="R140" s="16">
        <f t="shared" si="19"/>
        <v>1035027830765.4861</v>
      </c>
      <c r="S140" s="16">
        <f t="shared" si="19"/>
        <v>1048683067425.6688</v>
      </c>
      <c r="T140" s="16">
        <f t="shared" si="19"/>
        <v>1062338304085.8514</v>
      </c>
      <c r="U140" s="16">
        <f t="shared" si="19"/>
        <v>1075993540746.0341</v>
      </c>
      <c r="V140" s="16">
        <f t="shared" si="19"/>
        <v>1089648777406.2167</v>
      </c>
      <c r="W140" s="16">
        <f t="shared" si="19"/>
        <v>1102782573048.3491</v>
      </c>
      <c r="X140" s="16">
        <f t="shared" si="19"/>
        <v>1116271896657.3337</v>
      </c>
      <c r="Y140" s="16">
        <f t="shared" si="19"/>
        <v>1129761220266.3223</v>
      </c>
      <c r="Z140" s="16">
        <f t="shared" si="19"/>
        <v>1143250543875.3069</v>
      </c>
      <c r="AA140" s="16">
        <f t="shared" si="19"/>
        <v>1156739867484.2915</v>
      </c>
      <c r="AB140" s="16">
        <f t="shared" si="19"/>
        <v>1170229191093.2759</v>
      </c>
      <c r="AC140" s="16">
        <f t="shared" si="19"/>
        <v>1183718514702.2605</v>
      </c>
      <c r="AD140" s="16">
        <f t="shared" si="19"/>
        <v>1197207838311.2449</v>
      </c>
      <c r="AE140" s="16">
        <f t="shared" si="19"/>
        <v>1210697161920.2295</v>
      </c>
      <c r="AF140" s="16">
        <f t="shared" si="19"/>
        <v>1224186485529.2139</v>
      </c>
    </row>
    <row r="141" spans="1:32">
      <c r="A141" t="s">
        <v>20</v>
      </c>
      <c r="B141" s="16">
        <f t="shared" si="17"/>
        <v>1113694127575.3503</v>
      </c>
      <c r="C141" s="16">
        <f t="shared" si="18"/>
        <v>1164343627585.0469</v>
      </c>
      <c r="D141" s="16">
        <f t="shared" si="19"/>
        <v>1214993127594.7437</v>
      </c>
      <c r="E141" s="16">
        <f t="shared" si="19"/>
        <v>1265642627604.4407</v>
      </c>
      <c r="F141" s="16">
        <f t="shared" si="19"/>
        <v>1316292127614.1372</v>
      </c>
      <c r="G141" s="16">
        <f t="shared" ref="D141:AF147" si="20">IFERROR($B141*G29/$B29,0)</f>
        <v>1366941627623.834</v>
      </c>
      <c r="H141" s="16">
        <f t="shared" si="20"/>
        <v>1391744234619.8867</v>
      </c>
      <c r="I141" s="16">
        <f t="shared" si="20"/>
        <v>1416546841615.946</v>
      </c>
      <c r="J141" s="16">
        <f t="shared" si="20"/>
        <v>1441349448612.0051</v>
      </c>
      <c r="K141" s="16">
        <f t="shared" si="20"/>
        <v>1466152055608.0642</v>
      </c>
      <c r="L141" s="16">
        <f t="shared" si="20"/>
        <v>1490954662604.1299</v>
      </c>
      <c r="M141" s="16">
        <f t="shared" si="20"/>
        <v>1511661659624.4297</v>
      </c>
      <c r="N141" s="16">
        <f t="shared" si="20"/>
        <v>1532368656644.729</v>
      </c>
      <c r="O141" s="16">
        <f t="shared" si="20"/>
        <v>1553075653665.0288</v>
      </c>
      <c r="P141" s="16">
        <f t="shared" si="20"/>
        <v>1573782650685.3284</v>
      </c>
      <c r="Q141" s="16">
        <f t="shared" si="20"/>
        <v>1594489647705.6279</v>
      </c>
      <c r="R141" s="16">
        <f t="shared" si="20"/>
        <v>1615807170436.5996</v>
      </c>
      <c r="S141" s="16">
        <f t="shared" si="20"/>
        <v>1637124693167.572</v>
      </c>
      <c r="T141" s="16">
        <f t="shared" si="20"/>
        <v>1658442215898.5437</v>
      </c>
      <c r="U141" s="16">
        <f t="shared" si="20"/>
        <v>1679759738629.5154</v>
      </c>
      <c r="V141" s="16">
        <f t="shared" si="20"/>
        <v>1701077261360.4873</v>
      </c>
      <c r="W141" s="16">
        <f t="shared" si="20"/>
        <v>1721580749810.563</v>
      </c>
      <c r="X141" s="16">
        <f t="shared" si="20"/>
        <v>1742639261633.9763</v>
      </c>
      <c r="Y141" s="16">
        <f t="shared" si="20"/>
        <v>1763697773457.396</v>
      </c>
      <c r="Z141" s="16">
        <f t="shared" si="20"/>
        <v>1784756285280.8093</v>
      </c>
      <c r="AA141" s="16">
        <f t="shared" si="20"/>
        <v>1805814797104.2227</v>
      </c>
      <c r="AB141" s="16">
        <f t="shared" si="20"/>
        <v>1826873308927.636</v>
      </c>
      <c r="AC141" s="16">
        <f t="shared" si="20"/>
        <v>1847931820751.0496</v>
      </c>
      <c r="AD141" s="16">
        <f t="shared" si="20"/>
        <v>1868990332574.4629</v>
      </c>
      <c r="AE141" s="16">
        <f t="shared" si="20"/>
        <v>1890048844397.876</v>
      </c>
      <c r="AF141" s="16">
        <f t="shared" si="20"/>
        <v>1911107356221.2893</v>
      </c>
    </row>
    <row r="142" spans="1:32">
      <c r="A142" t="s">
        <v>21</v>
      </c>
      <c r="B142" s="16">
        <f t="shared" si="17"/>
        <v>1162785961464.5642</v>
      </c>
      <c r="C142" s="16">
        <f t="shared" si="18"/>
        <v>1215668100382.4509</v>
      </c>
      <c r="D142" s="16">
        <f t="shared" si="20"/>
        <v>1268550239300.3384</v>
      </c>
      <c r="E142" s="16">
        <f t="shared" si="20"/>
        <v>1321432378218.2253</v>
      </c>
      <c r="F142" s="16">
        <f t="shared" si="20"/>
        <v>1374314517136.1123</v>
      </c>
      <c r="G142" s="16">
        <f t="shared" si="20"/>
        <v>1427196656053.9995</v>
      </c>
      <c r="H142" s="16">
        <f t="shared" si="20"/>
        <v>1453092566348.0776</v>
      </c>
      <c r="I142" s="16">
        <f t="shared" si="20"/>
        <v>1478988476642.1624</v>
      </c>
      <c r="J142" s="16">
        <f t="shared" si="20"/>
        <v>1504884386936.2473</v>
      </c>
      <c r="K142" s="16">
        <f t="shared" si="20"/>
        <v>1530780297230.3323</v>
      </c>
      <c r="L142" s="16">
        <f t="shared" si="20"/>
        <v>1556676207524.4236</v>
      </c>
      <c r="M142" s="16">
        <f t="shared" si="20"/>
        <v>1578295972631.4851</v>
      </c>
      <c r="N142" s="16">
        <f t="shared" si="20"/>
        <v>1599915737738.5469</v>
      </c>
      <c r="O142" s="16">
        <f t="shared" si="20"/>
        <v>1621535502845.6084</v>
      </c>
      <c r="P142" s="16">
        <f t="shared" si="20"/>
        <v>1643155267952.6699</v>
      </c>
      <c r="Q142" s="16">
        <f t="shared" si="20"/>
        <v>1664775033059.7317</v>
      </c>
      <c r="R142" s="16">
        <f t="shared" si="20"/>
        <v>1687032235958.6477</v>
      </c>
      <c r="S142" s="16">
        <f t="shared" si="20"/>
        <v>1709289438857.5637</v>
      </c>
      <c r="T142" s="16">
        <f t="shared" si="20"/>
        <v>1731546641756.4797</v>
      </c>
      <c r="U142" s="16">
        <f t="shared" si="20"/>
        <v>1753803844655.396</v>
      </c>
      <c r="V142" s="16">
        <f t="shared" si="20"/>
        <v>1776061047554.3118</v>
      </c>
      <c r="W142" s="16">
        <f t="shared" si="20"/>
        <v>1797468333397.4219</v>
      </c>
      <c r="X142" s="16">
        <f t="shared" si="20"/>
        <v>1819455108142.2173</v>
      </c>
      <c r="Y142" s="16">
        <f t="shared" si="20"/>
        <v>1841441882887.019</v>
      </c>
      <c r="Z142" s="16">
        <f t="shared" si="20"/>
        <v>1863428657631.8147</v>
      </c>
      <c r="AA142" s="16">
        <f t="shared" si="20"/>
        <v>1885415432376.6101</v>
      </c>
      <c r="AB142" s="16">
        <f t="shared" si="20"/>
        <v>1907402207121.405</v>
      </c>
      <c r="AC142" s="16">
        <f t="shared" si="20"/>
        <v>1929388981866.2007</v>
      </c>
      <c r="AD142" s="16">
        <f t="shared" si="20"/>
        <v>1951375756610.9961</v>
      </c>
      <c r="AE142" s="16">
        <f t="shared" si="20"/>
        <v>1973362531355.7913</v>
      </c>
      <c r="AF142" s="16">
        <f t="shared" si="20"/>
        <v>1995349306100.5869</v>
      </c>
    </row>
    <row r="143" spans="1:32">
      <c r="A143" t="s">
        <v>22</v>
      </c>
      <c r="B143" s="16">
        <f t="shared" si="17"/>
        <v>297767038696.04236</v>
      </c>
      <c r="C143" s="16">
        <f t="shared" si="18"/>
        <v>311309133653.62054</v>
      </c>
      <c r="D143" s="16">
        <f t="shared" si="20"/>
        <v>324851228611.19867</v>
      </c>
      <c r="E143" s="16">
        <f t="shared" si="20"/>
        <v>338393323568.77686</v>
      </c>
      <c r="F143" s="16">
        <f t="shared" si="20"/>
        <v>351935418526.35498</v>
      </c>
      <c r="G143" s="16">
        <f t="shared" si="20"/>
        <v>365477513483.93323</v>
      </c>
      <c r="H143" s="16">
        <f t="shared" si="20"/>
        <v>372108956224.17224</v>
      </c>
      <c r="I143" s="16">
        <f t="shared" si="20"/>
        <v>378740398964.4129</v>
      </c>
      <c r="J143" s="16">
        <f t="shared" si="20"/>
        <v>385371841704.65356</v>
      </c>
      <c r="K143" s="16">
        <f t="shared" si="20"/>
        <v>392003284444.89441</v>
      </c>
      <c r="L143" s="16">
        <f t="shared" si="20"/>
        <v>398634727185.13684</v>
      </c>
      <c r="M143" s="16">
        <f t="shared" si="20"/>
        <v>404171131688.27106</v>
      </c>
      <c r="N143" s="16">
        <f t="shared" si="20"/>
        <v>409707536191.4054</v>
      </c>
      <c r="O143" s="16">
        <f t="shared" si="20"/>
        <v>415243940694.53967</v>
      </c>
      <c r="P143" s="16">
        <f t="shared" si="20"/>
        <v>420780345197.67401</v>
      </c>
      <c r="Q143" s="16">
        <f t="shared" si="20"/>
        <v>426316749700.80823</v>
      </c>
      <c r="R143" s="16">
        <f t="shared" si="20"/>
        <v>432016389717.54852</v>
      </c>
      <c r="S143" s="16">
        <f t="shared" si="20"/>
        <v>437716029734.28876</v>
      </c>
      <c r="T143" s="16">
        <f t="shared" si="20"/>
        <v>443415669751.02899</v>
      </c>
      <c r="U143" s="16">
        <f t="shared" si="20"/>
        <v>449115309767.76917</v>
      </c>
      <c r="V143" s="16">
        <f t="shared" si="20"/>
        <v>454814949784.5094</v>
      </c>
      <c r="W143" s="16">
        <f t="shared" si="20"/>
        <v>460296942449.77502</v>
      </c>
      <c r="X143" s="16">
        <f t="shared" si="20"/>
        <v>465927331036.50043</v>
      </c>
      <c r="Y143" s="16">
        <f t="shared" si="20"/>
        <v>471557719623.2276</v>
      </c>
      <c r="Z143" s="16">
        <f t="shared" si="20"/>
        <v>477188108209.95313</v>
      </c>
      <c r="AA143" s="16">
        <f t="shared" si="20"/>
        <v>482818496796.67853</v>
      </c>
      <c r="AB143" s="16">
        <f t="shared" si="20"/>
        <v>488448885383.40399</v>
      </c>
      <c r="AC143" s="16">
        <f t="shared" si="20"/>
        <v>494079273970.12946</v>
      </c>
      <c r="AD143" s="16">
        <f t="shared" si="20"/>
        <v>499709662556.8548</v>
      </c>
      <c r="AE143" s="16">
        <f t="shared" si="20"/>
        <v>505340051143.58026</v>
      </c>
      <c r="AF143" s="16">
        <f t="shared" si="20"/>
        <v>510970439730.30566</v>
      </c>
    </row>
    <row r="144" spans="1:32">
      <c r="A144" t="s">
        <v>23</v>
      </c>
      <c r="B144" s="16">
        <f t="shared" si="17"/>
        <v>290265317068.30896</v>
      </c>
      <c r="C144" s="16">
        <f t="shared" si="18"/>
        <v>300932066887.11096</v>
      </c>
      <c r="D144" s="16">
        <f t="shared" si="20"/>
        <v>311598816705.91284</v>
      </c>
      <c r="E144" s="16">
        <f t="shared" si="20"/>
        <v>322265566524.71472</v>
      </c>
      <c r="F144" s="16">
        <f t="shared" si="20"/>
        <v>332932316343.51666</v>
      </c>
      <c r="G144" s="16">
        <f t="shared" si="20"/>
        <v>343599066162.3186</v>
      </c>
      <c r="H144" s="16">
        <f t="shared" si="20"/>
        <v>346366236882.05774</v>
      </c>
      <c r="I144" s="16">
        <f t="shared" si="20"/>
        <v>349133407601.79681</v>
      </c>
      <c r="J144" s="16">
        <f t="shared" si="20"/>
        <v>351900578321.53589</v>
      </c>
      <c r="K144" s="16">
        <f t="shared" si="20"/>
        <v>354667749041.2749</v>
      </c>
      <c r="L144" s="16">
        <f t="shared" si="20"/>
        <v>357434919761.0141</v>
      </c>
      <c r="M144" s="16">
        <f t="shared" si="20"/>
        <v>358896821273.32898</v>
      </c>
      <c r="N144" s="16">
        <f t="shared" si="20"/>
        <v>360358722785.64398</v>
      </c>
      <c r="O144" s="16">
        <f t="shared" si="20"/>
        <v>361820624297.95898</v>
      </c>
      <c r="P144" s="16">
        <f t="shared" si="20"/>
        <v>363282525810.27405</v>
      </c>
      <c r="Q144" s="16">
        <f t="shared" si="20"/>
        <v>364744427322.58905</v>
      </c>
      <c r="R144" s="16">
        <f t="shared" si="20"/>
        <v>365788642688.5282</v>
      </c>
      <c r="S144" s="16">
        <f t="shared" si="20"/>
        <v>366832858054.46753</v>
      </c>
      <c r="T144" s="16">
        <f t="shared" si="20"/>
        <v>367877073420.4068</v>
      </c>
      <c r="U144" s="16">
        <f t="shared" si="20"/>
        <v>368921288786.34607</v>
      </c>
      <c r="V144" s="16">
        <f t="shared" si="20"/>
        <v>369965504152.28528</v>
      </c>
      <c r="W144" s="16">
        <f t="shared" si="20"/>
        <v>371566634380.05914</v>
      </c>
      <c r="X144" s="16">
        <f t="shared" si="20"/>
        <v>372788049929.30908</v>
      </c>
      <c r="Y144" s="16">
        <f t="shared" si="20"/>
        <v>374009465478.55933</v>
      </c>
      <c r="Z144" s="16">
        <f t="shared" si="20"/>
        <v>375230881027.80957</v>
      </c>
      <c r="AA144" s="16">
        <f t="shared" si="20"/>
        <v>376452296577.05975</v>
      </c>
      <c r="AB144" s="16">
        <f t="shared" si="20"/>
        <v>377673712126.30975</v>
      </c>
      <c r="AC144" s="16">
        <f t="shared" si="20"/>
        <v>378895127675.55994</v>
      </c>
      <c r="AD144" s="16">
        <f t="shared" si="20"/>
        <v>380116543224.81018</v>
      </c>
      <c r="AE144" s="16">
        <f t="shared" si="20"/>
        <v>381337958774.06055</v>
      </c>
      <c r="AF144" s="16">
        <f t="shared" si="20"/>
        <v>382559374323.31067</v>
      </c>
    </row>
    <row r="145" spans="1:32">
      <c r="A145" t="s">
        <v>24</v>
      </c>
      <c r="B145" s="16">
        <f t="shared" si="17"/>
        <v>0</v>
      </c>
      <c r="C145" s="16">
        <f t="shared" si="18"/>
        <v>0</v>
      </c>
      <c r="D145" s="16">
        <f t="shared" si="20"/>
        <v>0</v>
      </c>
      <c r="E145" s="16">
        <f t="shared" si="20"/>
        <v>0</v>
      </c>
      <c r="F145" s="16">
        <f t="shared" si="20"/>
        <v>0</v>
      </c>
      <c r="G145" s="16">
        <f t="shared" si="20"/>
        <v>0</v>
      </c>
      <c r="H145" s="16">
        <f t="shared" si="20"/>
        <v>0</v>
      </c>
      <c r="I145" s="16">
        <f t="shared" si="20"/>
        <v>0</v>
      </c>
      <c r="J145" s="16">
        <f t="shared" si="20"/>
        <v>0</v>
      </c>
      <c r="K145" s="16">
        <f t="shared" si="20"/>
        <v>0</v>
      </c>
      <c r="L145" s="16">
        <f t="shared" si="20"/>
        <v>0</v>
      </c>
      <c r="M145" s="16">
        <f t="shared" si="20"/>
        <v>0</v>
      </c>
      <c r="N145" s="16">
        <f t="shared" si="20"/>
        <v>0</v>
      </c>
      <c r="O145" s="16">
        <f t="shared" si="20"/>
        <v>0</v>
      </c>
      <c r="P145" s="16">
        <f t="shared" si="20"/>
        <v>0</v>
      </c>
      <c r="Q145" s="16">
        <f t="shared" si="20"/>
        <v>0</v>
      </c>
      <c r="R145" s="16">
        <f t="shared" si="20"/>
        <v>0</v>
      </c>
      <c r="S145" s="16">
        <f t="shared" si="20"/>
        <v>0</v>
      </c>
      <c r="T145" s="16">
        <f t="shared" si="20"/>
        <v>0</v>
      </c>
      <c r="U145" s="16">
        <f t="shared" si="20"/>
        <v>0</v>
      </c>
      <c r="V145" s="16">
        <f t="shared" si="20"/>
        <v>0</v>
      </c>
      <c r="W145" s="16">
        <f t="shared" si="20"/>
        <v>0</v>
      </c>
      <c r="X145" s="16">
        <f t="shared" si="20"/>
        <v>0</v>
      </c>
      <c r="Y145" s="16">
        <f t="shared" si="20"/>
        <v>0</v>
      </c>
      <c r="Z145" s="16">
        <f t="shared" si="20"/>
        <v>0</v>
      </c>
      <c r="AA145" s="16">
        <f t="shared" si="20"/>
        <v>0</v>
      </c>
      <c r="AB145" s="16">
        <f t="shared" si="20"/>
        <v>0</v>
      </c>
      <c r="AC145" s="16">
        <f t="shared" si="20"/>
        <v>0</v>
      </c>
      <c r="AD145" s="16">
        <f t="shared" si="20"/>
        <v>0</v>
      </c>
      <c r="AE145" s="16">
        <f t="shared" si="20"/>
        <v>0</v>
      </c>
      <c r="AF145" s="16">
        <f t="shared" si="20"/>
        <v>0</v>
      </c>
    </row>
    <row r="146" spans="1:32">
      <c r="A146" t="s">
        <v>25</v>
      </c>
      <c r="B146" s="16">
        <f t="shared" si="17"/>
        <v>86212591522.852844</v>
      </c>
      <c r="C146" s="16">
        <f t="shared" si="18"/>
        <v>86298804114.375687</v>
      </c>
      <c r="D146" s="16">
        <f t="shared" si="20"/>
        <v>86385102918.490051</v>
      </c>
      <c r="E146" s="16">
        <f t="shared" si="20"/>
        <v>86471488021.408539</v>
      </c>
      <c r="F146" s="16">
        <f t="shared" si="20"/>
        <v>86557959509.429947</v>
      </c>
      <c r="G146" s="16">
        <f t="shared" si="20"/>
        <v>86644517468.939346</v>
      </c>
      <c r="H146" s="16">
        <f t="shared" si="20"/>
        <v>86731161986.408279</v>
      </c>
      <c r="I146" s="16">
        <f t="shared" si="20"/>
        <v>86817893148.394699</v>
      </c>
      <c r="J146" s="16">
        <f t="shared" si="20"/>
        <v>86904711041.543076</v>
      </c>
      <c r="K146" s="16">
        <f t="shared" si="20"/>
        <v>86991615752.58461</v>
      </c>
      <c r="L146" s="16">
        <f t="shared" si="20"/>
        <v>87078607368.337173</v>
      </c>
      <c r="M146" s="16">
        <f t="shared" si="20"/>
        <v>87165685975.705521</v>
      </c>
      <c r="N146" s="16">
        <f t="shared" si="20"/>
        <v>87252851661.681213</v>
      </c>
      <c r="O146" s="16">
        <f t="shared" si="20"/>
        <v>87340104513.342865</v>
      </c>
      <c r="P146" s="16">
        <f t="shared" si="20"/>
        <v>87427444617.856216</v>
      </c>
      <c r="Q146" s="16">
        <f t="shared" si="20"/>
        <v>87514872062.47406</v>
      </c>
      <c r="R146" s="16">
        <f t="shared" si="20"/>
        <v>87602386934.536514</v>
      </c>
      <c r="S146" s="16">
        <f t="shared" si="20"/>
        <v>87689989321.471039</v>
      </c>
      <c r="T146" s="16">
        <f t="shared" si="20"/>
        <v>87777679310.792496</v>
      </c>
      <c r="U146" s="16">
        <f t="shared" si="20"/>
        <v>87865456990.103287</v>
      </c>
      <c r="V146" s="16">
        <f t="shared" si="20"/>
        <v>87953322447.093369</v>
      </c>
      <c r="W146" s="16">
        <f t="shared" si="20"/>
        <v>87513555834.85791</v>
      </c>
      <c r="X146" s="16">
        <f t="shared" si="20"/>
        <v>87075988055.683609</v>
      </c>
      <c r="Y146" s="16">
        <f t="shared" si="20"/>
        <v>86640608115.405197</v>
      </c>
      <c r="Z146" s="16">
        <f t="shared" si="20"/>
        <v>86207405074.828171</v>
      </c>
      <c r="AA146" s="16">
        <f t="shared" si="20"/>
        <v>85776368049.454025</v>
      </c>
      <c r="AB146" s="16">
        <f t="shared" si="20"/>
        <v>85347486209.206757</v>
      </c>
      <c r="AC146" s="16">
        <f t="shared" si="20"/>
        <v>84920748778.160721</v>
      </c>
      <c r="AD146" s="16">
        <f t="shared" si="20"/>
        <v>84496145034.269928</v>
      </c>
      <c r="AE146" s="16">
        <f t="shared" si="20"/>
        <v>84073664309.098572</v>
      </c>
      <c r="AF146" s="16">
        <f t="shared" si="20"/>
        <v>83653295987.55307</v>
      </c>
    </row>
    <row r="147" spans="1:32">
      <c r="A147" t="s">
        <v>26</v>
      </c>
      <c r="B147" s="16">
        <f t="shared" si="17"/>
        <v>645779035.54101837</v>
      </c>
      <c r="C147" s="16">
        <f t="shared" si="18"/>
        <v>669510301.40466344</v>
      </c>
      <c r="D147" s="16">
        <f t="shared" si="20"/>
        <v>693241567.26830828</v>
      </c>
      <c r="E147" s="16">
        <f t="shared" si="20"/>
        <v>716972833.13195324</v>
      </c>
      <c r="F147" s="16">
        <f t="shared" si="20"/>
        <v>740704098.9955982</v>
      </c>
      <c r="G147" s="16">
        <f t="shared" si="20"/>
        <v>764435364.85924327</v>
      </c>
      <c r="H147" s="16">
        <f t="shared" si="20"/>
        <v>770591735.37094963</v>
      </c>
      <c r="I147" s="16">
        <f t="shared" si="20"/>
        <v>776748105.88265598</v>
      </c>
      <c r="J147" s="16">
        <f t="shared" si="20"/>
        <v>782904476.39436257</v>
      </c>
      <c r="K147" s="16">
        <f t="shared" si="20"/>
        <v>789060846.90606892</v>
      </c>
      <c r="L147" s="16">
        <f t="shared" si="20"/>
        <v>795217217.41777527</v>
      </c>
      <c r="M147" s="16">
        <f t="shared" si="20"/>
        <v>798469639.57490325</v>
      </c>
      <c r="N147" s="16">
        <f t="shared" si="20"/>
        <v>801722061.73203111</v>
      </c>
      <c r="O147" s="16">
        <f t="shared" si="20"/>
        <v>804974483.88915908</v>
      </c>
      <c r="P147" s="16">
        <f t="shared" si="20"/>
        <v>808226906.04628694</v>
      </c>
      <c r="Q147" s="16">
        <f t="shared" si="20"/>
        <v>811479328.20341492</v>
      </c>
      <c r="R147" s="16">
        <f t="shared" si="20"/>
        <v>813802486.88707769</v>
      </c>
      <c r="S147" s="16">
        <f t="shared" si="20"/>
        <v>816125645.57074034</v>
      </c>
      <c r="T147" s="16">
        <f t="shared" si="20"/>
        <v>818448804.25440323</v>
      </c>
      <c r="U147" s="16">
        <f t="shared" si="20"/>
        <v>820771962.93806612</v>
      </c>
      <c r="V147" s="16">
        <f t="shared" si="20"/>
        <v>823095121.62172866</v>
      </c>
      <c r="W147" s="16">
        <f t="shared" si="20"/>
        <v>826657298.27001226</v>
      </c>
      <c r="X147" s="16">
        <f t="shared" si="20"/>
        <v>829374689.94241714</v>
      </c>
      <c r="Y147" s="16">
        <f t="shared" si="20"/>
        <v>832092081.61482298</v>
      </c>
      <c r="Z147" s="16">
        <f t="shared" si="20"/>
        <v>834809473.2872287</v>
      </c>
      <c r="AA147" s="16">
        <f t="shared" si="20"/>
        <v>837526864.95963454</v>
      </c>
      <c r="AB147" s="16">
        <f t="shared" si="20"/>
        <v>840244256.63203943</v>
      </c>
      <c r="AC147" s="16">
        <f t="shared" si="20"/>
        <v>842961648.30444527</v>
      </c>
      <c r="AD147" s="16">
        <f t="shared" si="20"/>
        <v>845679039.97685099</v>
      </c>
      <c r="AE147" s="16">
        <f t="shared" si="20"/>
        <v>848396431.64925659</v>
      </c>
      <c r="AF147" s="16">
        <f t="shared" si="20"/>
        <v>851113823.32166243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82142-F809-4A35-B785-0602BB68179B}">
  <dimension ref="A1:AI79"/>
  <sheetViews>
    <sheetView zoomScale="85" zoomScaleNormal="85" workbookViewId="0">
      <selection activeCell="B24" sqref="B24"/>
    </sheetView>
  </sheetViews>
  <sheetFormatPr defaultColWidth="9.140625" defaultRowHeight="15"/>
  <cols>
    <col min="1" max="1" width="39.85546875" customWidth="1"/>
    <col min="2" max="33" width="11"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Industry'!R36*'Others Split'!$F$6+CHP!B39</f>
        <v>14353306771870.084</v>
      </c>
      <c r="C2" s="16">
        <f>'KEEI BAU - Industry'!S36*'Others Split'!$F$6</f>
        <v>1850522437451.0378</v>
      </c>
      <c r="D2" s="16">
        <f>'KEEI BAU - Industry'!T36*'Others Split'!$F$6</f>
        <v>2013114386583.7058</v>
      </c>
      <c r="E2" s="16">
        <f>'KEEI BAU - Industry'!U36*'Others Split'!$F$6</f>
        <v>2175706335716.3735</v>
      </c>
      <c r="F2" s="16">
        <f>'KEEI BAU - Industry'!V36*'Others Split'!$F$6</f>
        <v>2338298284849.0415</v>
      </c>
      <c r="G2" s="16">
        <f>'KEEI BAU - Industry'!W36*'Others Split'!$F$6</f>
        <v>2500890233981.7095</v>
      </c>
      <c r="H2" s="16">
        <f>'KEEI BAU - Industry'!X36*'Others Split'!$F$6</f>
        <v>2559488125698.041</v>
      </c>
      <c r="I2" s="16">
        <f>'KEEI BAU - Industry'!Y36*'Others Split'!$F$6</f>
        <v>2618086017414.374</v>
      </c>
      <c r="J2" s="16">
        <f>'KEEI BAU - Industry'!Z36*'Others Split'!$F$6</f>
        <v>2676683909130.7075</v>
      </c>
      <c r="K2" s="16">
        <f>'KEEI BAU - Industry'!AA36*'Others Split'!$F$6</f>
        <v>2735281800847.0405</v>
      </c>
      <c r="L2" s="16">
        <f>'KEEI BAU - Industry'!AB36*'Others Split'!$F$6</f>
        <v>2793879692563.374</v>
      </c>
      <c r="M2" s="16">
        <f>'KEEI BAU - Industry'!AC36*'Others Split'!$F$6</f>
        <v>2834639565492.3906</v>
      </c>
      <c r="N2" s="16">
        <f>'KEEI BAU - Industry'!AD36*'Others Split'!$F$6</f>
        <v>2875399438421.4077</v>
      </c>
      <c r="O2" s="16">
        <f>'KEEI BAU - Industry'!AE36*'Others Split'!$F$6</f>
        <v>2916159311350.4248</v>
      </c>
      <c r="P2" s="16">
        <f>'KEEI BAU - Industry'!AF36*'Others Split'!$F$6</f>
        <v>2956919184279.4424</v>
      </c>
      <c r="Q2" s="16">
        <f>'KEEI BAU - Industry'!AG36*'Others Split'!$F$6</f>
        <v>2997679057208.46</v>
      </c>
      <c r="R2" s="16">
        <f>'KEEI BAU - Industry'!AH36*'Others Split'!$F$6</f>
        <v>3023990134919.7505</v>
      </c>
      <c r="S2" s="16">
        <f>'KEEI BAU - Industry'!AI36*'Others Split'!$F$6</f>
        <v>3050301212631.0415</v>
      </c>
      <c r="T2" s="16">
        <f>'KEEI BAU - Industry'!AJ36*'Others Split'!$F$6</f>
        <v>3076612290342.3325</v>
      </c>
      <c r="U2" s="16">
        <f>'KEEI BAU - Industry'!AK36*'Others Split'!$F$6</f>
        <v>3102923368053.624</v>
      </c>
      <c r="V2" s="16">
        <f>'KEEI BAU - Industry'!AL36*'Others Split'!$F$6</f>
        <v>3129234445764.9146</v>
      </c>
      <c r="W2" s="16">
        <f>'KEEI BAU - Industry'!AM36*'Others Split'!$F$6</f>
        <v>3174810583766.5073</v>
      </c>
      <c r="X2" s="16">
        <f>'KEEI BAU - Industry'!AN36*'Others Split'!$F$6</f>
        <v>3207251453388.3462</v>
      </c>
      <c r="Y2" s="16">
        <f>'KEEI BAU - Industry'!AO36*'Others Split'!$F$6</f>
        <v>3239692323010.1958</v>
      </c>
      <c r="Z2" s="16">
        <f>'KEEI BAU - Industry'!AP36*'Others Split'!$F$6</f>
        <v>3272133192632.0342</v>
      </c>
      <c r="AA2" s="16">
        <f>'KEEI BAU - Industry'!AQ36*'Others Split'!$F$6</f>
        <v>3304574062253.8726</v>
      </c>
      <c r="AB2" s="16">
        <f>'KEEI BAU - Industry'!AR36*'Others Split'!$F$6</f>
        <v>3337014931875.7114</v>
      </c>
      <c r="AC2" s="16">
        <f>'KEEI BAU - Industry'!AS36*'Others Split'!$F$6</f>
        <v>3369455801497.561</v>
      </c>
      <c r="AD2" s="16">
        <f>'KEEI BAU - Industry'!AT36*'Others Split'!$F$6</f>
        <v>3401896671119.3994</v>
      </c>
      <c r="AE2" s="16">
        <f>'KEEI BAU - Industry'!AU36*'Others Split'!$F$6</f>
        <v>3434337540741.2378</v>
      </c>
      <c r="AF2" s="16">
        <f>'KEEI BAU - Industry'!AV36*'Others Split'!$F$6</f>
        <v>3466778410363.0879</v>
      </c>
    </row>
    <row r="3" spans="1:35">
      <c r="A3" t="s">
        <v>3</v>
      </c>
      <c r="B3" s="16">
        <f>+CHP!B39</f>
        <v>12665376283551.715</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Industry'!R$36*'Others Split'!$F$7</f>
        <v>0</v>
      </c>
      <c r="C5" s="16">
        <f>'KEEI BAU - Industry'!S$36*'Others Split'!$F$7</f>
        <v>0</v>
      </c>
      <c r="D5" s="16">
        <f>'KEEI BAU - Industry'!T$36*'Others Split'!$F$7</f>
        <v>0</v>
      </c>
      <c r="E5" s="16">
        <f>'KEEI BAU - Industry'!U$36*'Others Split'!$F$7</f>
        <v>0</v>
      </c>
      <c r="F5" s="16">
        <f>'KEEI BAU - Industry'!V$36*'Others Split'!$F$7</f>
        <v>0</v>
      </c>
      <c r="G5" s="16">
        <f>'KEEI BAU - Industry'!W$36*'Others Split'!$F$7</f>
        <v>0</v>
      </c>
      <c r="H5" s="16">
        <f>'KEEI BAU - Industry'!X$36*'Others Split'!$F$7</f>
        <v>0</v>
      </c>
      <c r="I5" s="16">
        <f>'KEEI BAU - Industry'!Y$36*'Others Split'!$F$7</f>
        <v>0</v>
      </c>
      <c r="J5" s="16">
        <f>'KEEI BAU - Industry'!Z$36*'Others Split'!$F$7</f>
        <v>0</v>
      </c>
      <c r="K5" s="16">
        <f>'KEEI BAU - Industry'!AA$36*'Others Split'!$F$7</f>
        <v>0</v>
      </c>
      <c r="L5" s="16">
        <f>'KEEI BAU - Industry'!AB$36*'Others Split'!$F$7</f>
        <v>0</v>
      </c>
      <c r="M5" s="16">
        <f>'KEEI BAU - Industry'!AC$36*'Others Split'!$F$7</f>
        <v>0</v>
      </c>
      <c r="N5" s="16">
        <f>'KEEI BAU - Industry'!AD$36*'Others Split'!$F$7</f>
        <v>0</v>
      </c>
      <c r="O5" s="16">
        <f>'KEEI BAU - Industry'!AE$36*'Others Split'!$F$7</f>
        <v>0</v>
      </c>
      <c r="P5" s="16">
        <f>'KEEI BAU - Industry'!AF$36*'Others Split'!$F$7</f>
        <v>0</v>
      </c>
      <c r="Q5" s="16">
        <f>'KEEI BAU - Industry'!AG$36*'Others Split'!$F$7</f>
        <v>0</v>
      </c>
      <c r="R5" s="16">
        <f>'KEEI BAU - Industry'!AH$36*'Others Split'!$F$7</f>
        <v>0</v>
      </c>
      <c r="S5" s="16">
        <f>'KEEI BAU - Industry'!AI$36*'Others Split'!$F$7</f>
        <v>0</v>
      </c>
      <c r="T5" s="16">
        <f>'KEEI BAU - Industry'!AJ$36*'Others Split'!$F$7</f>
        <v>0</v>
      </c>
      <c r="U5" s="16">
        <f>'KEEI BAU - Industry'!AK$36*'Others Split'!$F$7</f>
        <v>0</v>
      </c>
      <c r="V5" s="16">
        <f>'KEEI BAU - Industry'!AL$36*'Others Split'!$F$7</f>
        <v>0</v>
      </c>
      <c r="W5" s="16">
        <f>'KEEI BAU - Industry'!AM$36*'Others Split'!$F$7</f>
        <v>0</v>
      </c>
      <c r="X5" s="16">
        <f>'KEEI BAU - Industry'!AN$36*'Others Split'!$F$7</f>
        <v>0</v>
      </c>
      <c r="Y5" s="16">
        <f>'KEEI BAU - Industry'!AO$36*'Others Split'!$F$7</f>
        <v>0</v>
      </c>
      <c r="Z5" s="16">
        <f>'KEEI BAU - Industry'!AP$36*'Others Split'!$F$7</f>
        <v>0</v>
      </c>
      <c r="AA5" s="16">
        <f>'KEEI BAU - Industry'!AQ$36*'Others Split'!$F$7</f>
        <v>0</v>
      </c>
      <c r="AB5" s="16">
        <f>'KEEI BAU - Industry'!AR$36*'Others Split'!$F$7</f>
        <v>0</v>
      </c>
      <c r="AC5" s="16">
        <f>'KEEI BAU - Industry'!AS$36*'Others Split'!$F$7</f>
        <v>0</v>
      </c>
      <c r="AD5" s="16">
        <f>'KEEI BAU - Industry'!AT$36*'Others Split'!$F$7</f>
        <v>0</v>
      </c>
      <c r="AE5" s="16">
        <f>'KEEI BAU - Industry'!AU$36*'Others Split'!$F$7</f>
        <v>0</v>
      </c>
      <c r="AF5" s="16">
        <f>'KEEI BAU - Industry'!AV$36*'Others Split'!$F$7</f>
        <v>0</v>
      </c>
    </row>
    <row r="6" spans="1:35">
      <c r="A6" t="s">
        <v>6</v>
      </c>
      <c r="B6" s="16">
        <f>'KEEI BAU - Industry'!R$36*'Others Split'!$F$8</f>
        <v>0</v>
      </c>
      <c r="C6" s="16">
        <f>'KEEI BAU - Industry'!S$36*'Others Split'!$F$8</f>
        <v>0</v>
      </c>
      <c r="D6" s="16">
        <f>'KEEI BAU - Industry'!T$36*'Others Split'!$F$8</f>
        <v>0</v>
      </c>
      <c r="E6" s="16">
        <f>'KEEI BAU - Industry'!U$36*'Others Split'!$F$8</f>
        <v>0</v>
      </c>
      <c r="F6" s="16">
        <f>'KEEI BAU - Industry'!V$36*'Others Split'!$F$8</f>
        <v>0</v>
      </c>
      <c r="G6" s="16">
        <f>'KEEI BAU - Industry'!W$36*'Others Split'!$F$8</f>
        <v>0</v>
      </c>
      <c r="H6" s="16">
        <f>'KEEI BAU - Industry'!X$36*'Others Split'!$F$8</f>
        <v>0</v>
      </c>
      <c r="I6" s="16">
        <f>'KEEI BAU - Industry'!Y$36*'Others Split'!$F$8</f>
        <v>0</v>
      </c>
      <c r="J6" s="16">
        <f>'KEEI BAU - Industry'!Z$36*'Others Split'!$F$8</f>
        <v>0</v>
      </c>
      <c r="K6" s="16">
        <f>'KEEI BAU - Industry'!AA$36*'Others Split'!$F$8</f>
        <v>0</v>
      </c>
      <c r="L6" s="16">
        <f>'KEEI BAU - Industry'!AB$36*'Others Split'!$F$8</f>
        <v>0</v>
      </c>
      <c r="M6" s="16">
        <f>'KEEI BAU - Industry'!AC$36*'Others Split'!$F$8</f>
        <v>0</v>
      </c>
      <c r="N6" s="16">
        <f>'KEEI BAU - Industry'!AD$36*'Others Split'!$F$8</f>
        <v>0</v>
      </c>
      <c r="O6" s="16">
        <f>'KEEI BAU - Industry'!AE$36*'Others Split'!$F$8</f>
        <v>0</v>
      </c>
      <c r="P6" s="16">
        <f>'KEEI BAU - Industry'!AF$36*'Others Split'!$F$8</f>
        <v>0</v>
      </c>
      <c r="Q6" s="16">
        <f>'KEEI BAU - Industry'!AG$36*'Others Split'!$F$8</f>
        <v>0</v>
      </c>
      <c r="R6" s="16">
        <f>'KEEI BAU - Industry'!AH$36*'Others Split'!$F$8</f>
        <v>0</v>
      </c>
      <c r="S6" s="16">
        <f>'KEEI BAU - Industry'!AI$36*'Others Split'!$F$8</f>
        <v>0</v>
      </c>
      <c r="T6" s="16">
        <f>'KEEI BAU - Industry'!AJ$36*'Others Split'!$F$8</f>
        <v>0</v>
      </c>
      <c r="U6" s="16">
        <f>'KEEI BAU - Industry'!AK$36*'Others Split'!$F$8</f>
        <v>0</v>
      </c>
      <c r="V6" s="16">
        <f>'KEEI BAU - Industry'!AL$36*'Others Split'!$F$8</f>
        <v>0</v>
      </c>
      <c r="W6" s="16">
        <f>'KEEI BAU - Industry'!AM$36*'Others Split'!$F$8</f>
        <v>0</v>
      </c>
      <c r="X6" s="16">
        <f>'KEEI BAU - Industry'!AN$36*'Others Split'!$F$8</f>
        <v>0</v>
      </c>
      <c r="Y6" s="16">
        <f>'KEEI BAU - Industry'!AO$36*'Others Split'!$F$8</f>
        <v>0</v>
      </c>
      <c r="Z6" s="16">
        <f>'KEEI BAU - Industry'!AP$36*'Others Split'!$F$8</f>
        <v>0</v>
      </c>
      <c r="AA6" s="16">
        <f>'KEEI BAU - Industry'!AQ$36*'Others Split'!$F$8</f>
        <v>0</v>
      </c>
      <c r="AB6" s="16">
        <f>'KEEI BAU - Industry'!AR$36*'Others Split'!$F$8</f>
        <v>0</v>
      </c>
      <c r="AC6" s="16">
        <f>'KEEI BAU - Industry'!AS$36*'Others Split'!$F$8</f>
        <v>0</v>
      </c>
      <c r="AD6" s="16">
        <f>'KEEI BAU - Industry'!AT$36*'Others Split'!$F$8</f>
        <v>0</v>
      </c>
      <c r="AE6" s="16">
        <f>'KEEI BAU - Industry'!AU$36*'Others Split'!$F$8</f>
        <v>0</v>
      </c>
      <c r="AF6" s="16">
        <f>'KEEI BAU - Industry'!AV$36*'Others Split'!$F$8</f>
        <v>0</v>
      </c>
    </row>
    <row r="7" spans="1:35">
      <c r="A7" t="s">
        <v>7</v>
      </c>
      <c r="B7" s="16">
        <f>'KEEI BAU - Industry'!R$36*'Others Split'!$F$9</f>
        <v>14218277189562.152</v>
      </c>
      <c r="C7" s="16">
        <f>'KEEI BAU - Industry'!S$36*'Others Split'!$F$9</f>
        <v>15587869964595.568</v>
      </c>
      <c r="D7" s="16">
        <f>'KEEI BAU - Industry'!T$36*'Others Split'!$F$9</f>
        <v>16957462739628.982</v>
      </c>
      <c r="E7" s="16">
        <f>'KEEI BAU - Industry'!U$36*'Others Split'!$F$9</f>
        <v>18327055514662.395</v>
      </c>
      <c r="F7" s="16">
        <f>'KEEI BAU - Industry'!V$36*'Others Split'!$F$9</f>
        <v>19696648289695.809</v>
      </c>
      <c r="G7" s="16">
        <f>'KEEI BAU - Industry'!W$36*'Others Split'!$F$9</f>
        <v>21066241064729.227</v>
      </c>
      <c r="H7" s="16">
        <f>'KEEI BAU - Industry'!X$36*'Others Split'!$F$9</f>
        <v>21559840222344.297</v>
      </c>
      <c r="I7" s="16">
        <f>'KEEI BAU - Industry'!Y$36*'Others Split'!$F$9</f>
        <v>22053439379959.387</v>
      </c>
      <c r="J7" s="16">
        <f>'KEEI BAU - Industry'!Z$36*'Others Split'!$F$9</f>
        <v>22547038537574.477</v>
      </c>
      <c r="K7" s="16">
        <f>'KEEI BAU - Industry'!AA$36*'Others Split'!$F$9</f>
        <v>23040637695189.566</v>
      </c>
      <c r="L7" s="16">
        <f>'KEEI BAU - Industry'!AB$36*'Others Split'!$F$9</f>
        <v>23534236852804.656</v>
      </c>
      <c r="M7" s="16">
        <f>'KEEI BAU - Industry'!AC$36*'Others Split'!$F$9</f>
        <v>23877577514950.918</v>
      </c>
      <c r="N7" s="16">
        <f>'KEEI BAU - Industry'!AD$36*'Others Split'!$F$9</f>
        <v>24220918177097.184</v>
      </c>
      <c r="O7" s="16">
        <f>'KEEI BAU - Industry'!AE$36*'Others Split'!$F$9</f>
        <v>24564258839243.445</v>
      </c>
      <c r="P7" s="16">
        <f>'KEEI BAU - Industry'!AF$36*'Others Split'!$F$9</f>
        <v>24907599501389.711</v>
      </c>
      <c r="Q7" s="16">
        <f>'KEEI BAU - Industry'!AG$36*'Others Split'!$F$9</f>
        <v>25250940163535.98</v>
      </c>
      <c r="R7" s="16">
        <f>'KEEI BAU - Industry'!AH$36*'Others Split'!$F$9</f>
        <v>25472571444352.492</v>
      </c>
      <c r="S7" s="16">
        <f>'KEEI BAU - Industry'!AI$36*'Others Split'!$F$9</f>
        <v>25694202725169.008</v>
      </c>
      <c r="T7" s="16">
        <f>'KEEI BAU - Industry'!AJ$36*'Others Split'!$F$9</f>
        <v>25915834005985.523</v>
      </c>
      <c r="U7" s="16">
        <f>'KEEI BAU - Industry'!AK$36*'Others Split'!$F$9</f>
        <v>26137465286802.039</v>
      </c>
      <c r="V7" s="16">
        <f>'KEEI BAU - Industry'!AL$36*'Others Split'!$F$9</f>
        <v>26359096567618.555</v>
      </c>
      <c r="W7" s="16">
        <f>'KEEI BAU - Industry'!AM$36*'Others Split'!$F$9</f>
        <v>26743007023541.402</v>
      </c>
      <c r="X7" s="16">
        <f>'KEEI BAU - Industry'!AN$36*'Others Split'!$F$9</f>
        <v>27016272587346.273</v>
      </c>
      <c r="Y7" s="16">
        <f>'KEEI BAU - Industry'!AO$36*'Others Split'!$F$9</f>
        <v>27289538151151.234</v>
      </c>
      <c r="Z7" s="16">
        <f>'KEEI BAU - Industry'!AP$36*'Others Split'!$F$9</f>
        <v>27562803714956.102</v>
      </c>
      <c r="AA7" s="16">
        <f>'KEEI BAU - Industry'!AQ$36*'Others Split'!$F$9</f>
        <v>27836069278760.973</v>
      </c>
      <c r="AB7" s="16">
        <f>'KEEI BAU - Industry'!AR$36*'Others Split'!$F$9</f>
        <v>28109334842565.84</v>
      </c>
      <c r="AC7" s="16">
        <f>'KEEI BAU - Industry'!AS$36*'Others Split'!$F$9</f>
        <v>28382600406370.805</v>
      </c>
      <c r="AD7" s="16">
        <f>'KEEI BAU - Industry'!AT$36*'Others Split'!$F$9</f>
        <v>28655865970175.672</v>
      </c>
      <c r="AE7" s="16">
        <f>'KEEI BAU - Industry'!AU$36*'Others Split'!$F$9</f>
        <v>28929131533980.539</v>
      </c>
      <c r="AF7" s="16">
        <f>'KEEI BAU - Industry'!AV$36*'Others Split'!$F$9</f>
        <v>29202397097785.504</v>
      </c>
    </row>
    <row r="8" spans="1:35">
      <c r="A8" t="s">
        <v>8</v>
      </c>
      <c r="B8" s="16">
        <f>'KEEI BAU - Industry'!R$36*'Others Split'!$F$10</f>
        <v>0</v>
      </c>
      <c r="C8" s="16">
        <f>'KEEI BAU - Industry'!S$36*'Others Split'!$F$10</f>
        <v>0</v>
      </c>
      <c r="D8" s="16">
        <f>'KEEI BAU - Industry'!T$36*'Others Split'!$F$10</f>
        <v>0</v>
      </c>
      <c r="E8" s="16">
        <f>'KEEI BAU - Industry'!U$36*'Others Split'!$F$10</f>
        <v>0</v>
      </c>
      <c r="F8" s="16">
        <f>'KEEI BAU - Industry'!V$36*'Others Split'!$F$10</f>
        <v>0</v>
      </c>
      <c r="G8" s="16">
        <f>'KEEI BAU - Industry'!W$36*'Others Split'!$F$10</f>
        <v>0</v>
      </c>
      <c r="H8" s="16">
        <f>'KEEI BAU - Industry'!X$36*'Others Split'!$F$10</f>
        <v>0</v>
      </c>
      <c r="I8" s="16">
        <f>'KEEI BAU - Industry'!Y$36*'Others Split'!$F$10</f>
        <v>0</v>
      </c>
      <c r="J8" s="16">
        <f>'KEEI BAU - Industry'!Z$36*'Others Split'!$F$10</f>
        <v>0</v>
      </c>
      <c r="K8" s="16">
        <f>'KEEI BAU - Industry'!AA$36*'Others Split'!$F$10</f>
        <v>0</v>
      </c>
      <c r="L8" s="16">
        <f>'KEEI BAU - Industry'!AB$36*'Others Split'!$F$10</f>
        <v>0</v>
      </c>
      <c r="M8" s="16">
        <f>'KEEI BAU - Industry'!AC$36*'Others Split'!$F$10</f>
        <v>0</v>
      </c>
      <c r="N8" s="16">
        <f>'KEEI BAU - Industry'!AD$36*'Others Split'!$F$10</f>
        <v>0</v>
      </c>
      <c r="O8" s="16">
        <f>'KEEI BAU - Industry'!AE$36*'Others Split'!$F$10</f>
        <v>0</v>
      </c>
      <c r="P8" s="16">
        <f>'KEEI BAU - Industry'!AF$36*'Others Split'!$F$10</f>
        <v>0</v>
      </c>
      <c r="Q8" s="16">
        <f>'KEEI BAU - Industry'!AG$36*'Others Split'!$F$10</f>
        <v>0</v>
      </c>
      <c r="R8" s="16">
        <f>'KEEI BAU - Industry'!AH$36*'Others Split'!$F$10</f>
        <v>0</v>
      </c>
      <c r="S8" s="16">
        <f>'KEEI BAU - Industry'!AI$36*'Others Split'!$F$10</f>
        <v>0</v>
      </c>
      <c r="T8" s="16">
        <f>'KEEI BAU - Industry'!AJ$36*'Others Split'!$F$10</f>
        <v>0</v>
      </c>
      <c r="U8" s="16">
        <f>'KEEI BAU - Industry'!AK$36*'Others Split'!$F$10</f>
        <v>0</v>
      </c>
      <c r="V8" s="16">
        <f>'KEEI BAU - Industry'!AL$36*'Others Split'!$F$10</f>
        <v>0</v>
      </c>
      <c r="W8" s="16">
        <f>'KEEI BAU - Industry'!AM$36*'Others Split'!$F$10</f>
        <v>0</v>
      </c>
      <c r="X8" s="16">
        <f>'KEEI BAU - Industry'!AN$36*'Others Split'!$F$10</f>
        <v>0</v>
      </c>
      <c r="Y8" s="16">
        <f>'KEEI BAU - Industry'!AO$36*'Others Split'!$F$10</f>
        <v>0</v>
      </c>
      <c r="Z8" s="16">
        <f>'KEEI BAU - Industry'!AP$36*'Others Split'!$F$10</f>
        <v>0</v>
      </c>
      <c r="AA8" s="16">
        <f>'KEEI BAU - Industry'!AQ$36*'Others Split'!$F$10</f>
        <v>0</v>
      </c>
      <c r="AB8" s="16">
        <f>'KEEI BAU - Industry'!AR$36*'Others Split'!$F$10</f>
        <v>0</v>
      </c>
      <c r="AC8" s="16">
        <f>'KEEI BAU - Industry'!AS$36*'Others Split'!$F$10</f>
        <v>0</v>
      </c>
      <c r="AD8" s="16">
        <f>'KEEI BAU - Industry'!AT$36*'Others Split'!$F$10</f>
        <v>0</v>
      </c>
      <c r="AE8" s="16">
        <f>'KEEI BAU - Industry'!AU$36*'Others Split'!$F$10</f>
        <v>0</v>
      </c>
      <c r="AF8" s="16">
        <f>'KEEI BAU - Industry'!AV$36*'Others Split'!$F$10</f>
        <v>0</v>
      </c>
    </row>
    <row r="9" spans="1:35">
      <c r="A9" t="s">
        <v>9</v>
      </c>
      <c r="B9" s="16">
        <f>'KEEI BAU - Industry'!R$36*'Others Split'!$F$11</f>
        <v>0</v>
      </c>
      <c r="C9" s="16">
        <f>'KEEI BAU - Industry'!S$36*'Others Split'!$F$11</f>
        <v>0</v>
      </c>
      <c r="D9" s="16">
        <f>'KEEI BAU - Industry'!T$36*'Others Split'!$F$11</f>
        <v>0</v>
      </c>
      <c r="E9" s="16">
        <f>'KEEI BAU - Industry'!U$36*'Others Split'!$F$11</f>
        <v>0</v>
      </c>
      <c r="F9" s="16">
        <f>'KEEI BAU - Industry'!V$36*'Others Split'!$F$11</f>
        <v>0</v>
      </c>
      <c r="G9" s="16">
        <f>'KEEI BAU - Industry'!W$36*'Others Split'!$F$11</f>
        <v>0</v>
      </c>
      <c r="H9" s="16">
        <f>'KEEI BAU - Industry'!X$36*'Others Split'!$F$11</f>
        <v>0</v>
      </c>
      <c r="I9" s="16">
        <f>'KEEI BAU - Industry'!Y$36*'Others Split'!$F$11</f>
        <v>0</v>
      </c>
      <c r="J9" s="16">
        <f>'KEEI BAU - Industry'!Z$36*'Others Split'!$F$11</f>
        <v>0</v>
      </c>
      <c r="K9" s="16">
        <f>'KEEI BAU - Industry'!AA$36*'Others Split'!$F$11</f>
        <v>0</v>
      </c>
      <c r="L9" s="16">
        <f>'KEEI BAU - Industry'!AB$36*'Others Split'!$F$11</f>
        <v>0</v>
      </c>
      <c r="M9" s="16">
        <f>'KEEI BAU - Industry'!AC$36*'Others Split'!$F$11</f>
        <v>0</v>
      </c>
      <c r="N9" s="16">
        <f>'KEEI BAU - Industry'!AD$36*'Others Split'!$F$11</f>
        <v>0</v>
      </c>
      <c r="O9" s="16">
        <f>'KEEI BAU - Industry'!AE$36*'Others Split'!$F$11</f>
        <v>0</v>
      </c>
      <c r="P9" s="16">
        <f>'KEEI BAU - Industry'!AF$36*'Others Split'!$F$11</f>
        <v>0</v>
      </c>
      <c r="Q9" s="16">
        <f>'KEEI BAU - Industry'!AG$36*'Others Split'!$F$11</f>
        <v>0</v>
      </c>
      <c r="R9" s="16">
        <f>'KEEI BAU - Industry'!AH$36*'Others Split'!$F$11</f>
        <v>0</v>
      </c>
      <c r="S9" s="16">
        <f>'KEEI BAU - Industry'!AI$36*'Others Split'!$F$11</f>
        <v>0</v>
      </c>
      <c r="T9" s="16">
        <f>'KEEI BAU - Industry'!AJ$36*'Others Split'!$F$11</f>
        <v>0</v>
      </c>
      <c r="U9" s="16">
        <f>'KEEI BAU - Industry'!AK$36*'Others Split'!$F$11</f>
        <v>0</v>
      </c>
      <c r="V9" s="16">
        <f>'KEEI BAU - Industry'!AL$36*'Others Split'!$F$11</f>
        <v>0</v>
      </c>
      <c r="W9" s="16">
        <f>'KEEI BAU - Industry'!AM$36*'Others Split'!$F$11</f>
        <v>0</v>
      </c>
      <c r="X9" s="16">
        <f>'KEEI BAU - Industry'!AN$36*'Others Split'!$F$11</f>
        <v>0</v>
      </c>
      <c r="Y9" s="16">
        <f>'KEEI BAU - Industry'!AO$36*'Others Split'!$F$11</f>
        <v>0</v>
      </c>
      <c r="Z9" s="16">
        <f>'KEEI BAU - Industry'!AP$36*'Others Split'!$F$11</f>
        <v>0</v>
      </c>
      <c r="AA9" s="16">
        <f>'KEEI BAU - Industry'!AQ$36*'Others Split'!$F$11</f>
        <v>0</v>
      </c>
      <c r="AB9" s="16">
        <f>'KEEI BAU - Industry'!AR$36*'Others Split'!$F$11</f>
        <v>0</v>
      </c>
      <c r="AC9" s="16">
        <f>'KEEI BAU - Industry'!AS$36*'Others Split'!$F$11</f>
        <v>0</v>
      </c>
      <c r="AD9" s="16">
        <f>'KEEI BAU - Industry'!AT$36*'Others Split'!$F$11</f>
        <v>0</v>
      </c>
      <c r="AE9" s="16">
        <f>'KEEI BAU - Industry'!AU$36*'Others Split'!$F$11</f>
        <v>0</v>
      </c>
      <c r="AF9" s="16">
        <f>'KEEI BAU - Industry'!AV$36*'Others Split'!$F$11</f>
        <v>0</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Industry'!R$8*'Petrochemicals Split'!$F$6</f>
        <v>3639376630348.9731</v>
      </c>
      <c r="C11" s="16">
        <f>'KEEI BAU - Industry'!S$8*'Petrochemicals Split'!$F$6</f>
        <v>3827949444654.7417</v>
      </c>
      <c r="D11" s="16">
        <f>'KEEI BAU - Industry'!T$8*'Petrochemicals Split'!$F$6</f>
        <v>4016522258960.5117</v>
      </c>
      <c r="E11" s="16">
        <f>'KEEI BAU - Industry'!U$8*'Petrochemicals Split'!$F$6</f>
        <v>4205095073266.2803</v>
      </c>
      <c r="F11" s="16">
        <f>'KEEI BAU - Industry'!V$8*'Petrochemicals Split'!$F$6</f>
        <v>4393667887572.0488</v>
      </c>
      <c r="G11" s="16">
        <f>'KEEI BAU - Industry'!W$8*'Petrochemicals Split'!$F$6</f>
        <v>4582240701877.8184</v>
      </c>
      <c r="H11" s="16">
        <f>'KEEI BAU - Industry'!X$8*'Petrochemicals Split'!$F$6</f>
        <v>4673885515915.375</v>
      </c>
      <c r="I11" s="16">
        <f>'KEEI BAU - Industry'!Y$8*'Petrochemicals Split'!$F$6</f>
        <v>4765530329952.9316</v>
      </c>
      <c r="J11" s="16">
        <f>'KEEI BAU - Industry'!Z$8*'Petrochemicals Split'!$F$6</f>
        <v>4857175143990.4883</v>
      </c>
      <c r="K11" s="16">
        <f>'KEEI BAU - Industry'!AA$8*'Petrochemicals Split'!$F$6</f>
        <v>4948819958028.0439</v>
      </c>
      <c r="L11" s="16">
        <f>'KEEI BAU - Industry'!AB$8*'Petrochemicals Split'!$F$6</f>
        <v>5040464772065.6006</v>
      </c>
      <c r="M11" s="16">
        <f>'KEEI BAU - Industry'!AC$8*'Petrochemicals Split'!$F$6</f>
        <v>5086287179084.3789</v>
      </c>
      <c r="N11" s="16">
        <f>'KEEI BAU - Industry'!AD$8*'Petrochemicals Split'!$F$6</f>
        <v>5132109586103.1572</v>
      </c>
      <c r="O11" s="16">
        <f>'KEEI BAU - Industry'!AE$8*'Petrochemicals Split'!$F$6</f>
        <v>5177931993121.9355</v>
      </c>
      <c r="P11" s="16">
        <f>'KEEI BAU - Industry'!AF$8*'Petrochemicals Split'!$F$6</f>
        <v>5223754400140.7129</v>
      </c>
      <c r="Q11" s="16">
        <f>'KEEI BAU - Industry'!AG$8*'Petrochemicals Split'!$F$6</f>
        <v>5269576807159.4912</v>
      </c>
      <c r="R11" s="16">
        <f>'KEEI BAU - Industry'!AH$8*'Petrochemicals Split'!$F$6</f>
        <v>5283676009319.1152</v>
      </c>
      <c r="S11" s="16">
        <f>'KEEI BAU - Industry'!AI$8*'Petrochemicals Split'!$F$6</f>
        <v>5297775211478.7393</v>
      </c>
      <c r="T11" s="16">
        <f>'KEEI BAU - Industry'!AJ$8*'Petrochemicals Split'!$F$6</f>
        <v>5311874413638.3633</v>
      </c>
      <c r="U11" s="16">
        <f>'KEEI BAU - Industry'!AK$8*'Petrochemicals Split'!$F$6</f>
        <v>5325973615797.9873</v>
      </c>
      <c r="V11" s="16">
        <f>'KEEI BAU - Industry'!AL$8*'Petrochemicals Split'!$F$6</f>
        <v>5340072817957.6113</v>
      </c>
      <c r="W11" s="16">
        <f>'KEEI BAU - Industry'!AM$8*'Petrochemicals Split'!$F$6</f>
        <v>5396469626596.1084</v>
      </c>
      <c r="X11" s="16">
        <f>'KEEI BAU - Industry'!AN$8*'Petrochemicals Split'!$F$6</f>
        <v>5424027158089.9141</v>
      </c>
      <c r="Y11" s="16">
        <f>'KEEI BAU - Industry'!AO$8*'Petrochemicals Split'!$F$6</f>
        <v>5451584689583.7275</v>
      </c>
      <c r="Z11" s="16">
        <f>'KEEI BAU - Industry'!AP$8*'Petrochemicals Split'!$F$6</f>
        <v>5479142221077.5332</v>
      </c>
      <c r="AA11" s="16">
        <f>'KEEI BAU - Industry'!AQ$8*'Petrochemicals Split'!$F$6</f>
        <v>5506699752571.3467</v>
      </c>
      <c r="AB11" s="16">
        <f>'KEEI BAU - Industry'!AR$8*'Petrochemicals Split'!$F$6</f>
        <v>5534257284065.1602</v>
      </c>
      <c r="AC11" s="16">
        <f>'KEEI BAU - Industry'!AS$8*'Petrochemicals Split'!$F$6</f>
        <v>5561814815558.9658</v>
      </c>
      <c r="AD11" s="16">
        <f>'KEEI BAU - Industry'!AT$8*'Petrochemicals Split'!$F$6</f>
        <v>5589372347052.7793</v>
      </c>
      <c r="AE11" s="16">
        <f>'KEEI BAU - Industry'!AU$8*'Petrochemicals Split'!$F$6</f>
        <v>5616929878546.5928</v>
      </c>
      <c r="AF11" s="16">
        <f>'KEEI BAU - Industry'!AV$8*'Petrochemicals Split'!$F$6</f>
        <v>5644487410040.3984</v>
      </c>
    </row>
    <row r="12" spans="1:35">
      <c r="A12" t="s">
        <v>12</v>
      </c>
      <c r="B12" s="16">
        <f>'KEEI BAU - Industry'!R$8*'Petrochemicals Split'!$F$7</f>
        <v>4549770542714.2158</v>
      </c>
      <c r="C12" s="16">
        <f>'KEEI BAU - Industry'!S$8*'Petrochemicals Split'!$F$7</f>
        <v>4785515045915.8086</v>
      </c>
      <c r="D12" s="16">
        <f>'KEEI BAU - Industry'!T$8*'Petrochemicals Split'!$F$7</f>
        <v>5021259549117.4023</v>
      </c>
      <c r="E12" s="16">
        <f>'KEEI BAU - Industry'!U$8*'Petrochemicals Split'!$F$7</f>
        <v>5257004052318.9951</v>
      </c>
      <c r="F12" s="16">
        <f>'KEEI BAU - Industry'!V$8*'Petrochemicals Split'!$F$7</f>
        <v>5492748555520.5879</v>
      </c>
      <c r="G12" s="16">
        <f>'KEEI BAU - Industry'!W$8*'Petrochemicals Split'!$F$7</f>
        <v>5728493058722.1816</v>
      </c>
      <c r="H12" s="16">
        <f>'KEEI BAU - Industry'!X$8*'Petrochemicals Split'!$F$7</f>
        <v>5843062919896.625</v>
      </c>
      <c r="I12" s="16">
        <f>'KEEI BAU - Industry'!Y$8*'Petrochemicals Split'!$F$7</f>
        <v>5957632781071.0684</v>
      </c>
      <c r="J12" s="16">
        <f>'KEEI BAU - Industry'!Z$8*'Petrochemicals Split'!$F$7</f>
        <v>6072202642245.5117</v>
      </c>
      <c r="K12" s="16">
        <f>'KEEI BAU - Industry'!AA$8*'Petrochemicals Split'!$F$7</f>
        <v>6186772503419.9561</v>
      </c>
      <c r="L12" s="16">
        <f>'KEEI BAU - Industry'!AB$8*'Petrochemicals Split'!$F$7</f>
        <v>6301342364594.3994</v>
      </c>
      <c r="M12" s="16">
        <f>'KEEI BAU - Industry'!AC$8*'Petrochemicals Split'!$F$7</f>
        <v>6358627295181.6211</v>
      </c>
      <c r="N12" s="16">
        <f>'KEEI BAU - Industry'!AD$8*'Petrochemicals Split'!$F$7</f>
        <v>6415912225768.8428</v>
      </c>
      <c r="O12" s="16">
        <f>'KEEI BAU - Industry'!AE$8*'Petrochemicals Split'!$F$7</f>
        <v>6473197156356.0645</v>
      </c>
      <c r="P12" s="16">
        <f>'KEEI BAU - Industry'!AF$8*'Petrochemicals Split'!$F$7</f>
        <v>6530482086943.2871</v>
      </c>
      <c r="Q12" s="16">
        <f>'KEEI BAU - Industry'!AG$8*'Petrochemicals Split'!$F$7</f>
        <v>6587767017530.5088</v>
      </c>
      <c r="R12" s="16">
        <f>'KEEI BAU - Industry'!AH$8*'Petrochemicals Split'!$F$7</f>
        <v>6605393150018.8848</v>
      </c>
      <c r="S12" s="16">
        <f>'KEEI BAU - Industry'!AI$8*'Petrochemicals Split'!$F$7</f>
        <v>6623019282507.2607</v>
      </c>
      <c r="T12" s="16">
        <f>'KEEI BAU - Industry'!AJ$8*'Petrochemicals Split'!$F$7</f>
        <v>6640645414995.6367</v>
      </c>
      <c r="U12" s="16">
        <f>'KEEI BAU - Industry'!AK$8*'Petrochemicals Split'!$F$7</f>
        <v>6658271547484.0127</v>
      </c>
      <c r="V12" s="16">
        <f>'KEEI BAU - Industry'!AL$8*'Petrochemicals Split'!$F$7</f>
        <v>6675897679972.3887</v>
      </c>
      <c r="W12" s="16">
        <f>'KEEI BAU - Industry'!AM$8*'Petrochemicals Split'!$F$7</f>
        <v>6746402209925.8916</v>
      </c>
      <c r="X12" s="16">
        <f>'KEEI BAU - Industry'!AN$8*'Petrochemicals Split'!$F$7</f>
        <v>6780853287062.2578</v>
      </c>
      <c r="Y12" s="16">
        <f>'KEEI BAU - Industry'!AO$8*'Petrochemicals Split'!$F$7</f>
        <v>6815304364198.6318</v>
      </c>
      <c r="Z12" s="16">
        <f>'KEEI BAU - Industry'!AP$8*'Petrochemicals Split'!$F$7</f>
        <v>6849755441334.998</v>
      </c>
      <c r="AA12" s="16">
        <f>'KEEI BAU - Industry'!AQ$8*'Petrochemicals Split'!$F$7</f>
        <v>6884206518471.3721</v>
      </c>
      <c r="AB12" s="16">
        <f>'KEEI BAU - Industry'!AR$8*'Petrochemicals Split'!$F$7</f>
        <v>6918657595607.7461</v>
      </c>
      <c r="AC12" s="16">
        <f>'KEEI BAU - Industry'!AS$8*'Petrochemicals Split'!$F$7</f>
        <v>6953108672744.1123</v>
      </c>
      <c r="AD12" s="16">
        <f>'KEEI BAU - Industry'!AT$8*'Petrochemicals Split'!$F$7</f>
        <v>6987559749880.4863</v>
      </c>
      <c r="AE12" s="16">
        <f>'KEEI BAU - Industry'!AU$8*'Petrochemicals Split'!$F$7</f>
        <v>7022010827016.8604</v>
      </c>
      <c r="AF12" s="16">
        <f>'KEEI BAU - Industry'!AV$8*'Petrochemicals Split'!$F$7</f>
        <v>7056461904153.2266</v>
      </c>
    </row>
    <row r="13" spans="1:35">
      <c r="A13" t="s">
        <v>13</v>
      </c>
      <c r="B13" s="16">
        <f>'KEEI BAU - Industry'!R$36*'Others Split'!$F$12</f>
        <v>0</v>
      </c>
      <c r="C13" s="16">
        <f>'KEEI BAU - Industry'!S$36*'Others Split'!$F$12</f>
        <v>0</v>
      </c>
      <c r="D13" s="16">
        <f>'KEEI BAU - Industry'!T$36*'Others Split'!$F$12</f>
        <v>0</v>
      </c>
      <c r="E13" s="16">
        <f>'KEEI BAU - Industry'!U$36*'Others Split'!$F$12</f>
        <v>0</v>
      </c>
      <c r="F13" s="16">
        <f>'KEEI BAU - Industry'!V$36*'Others Split'!$F$12</f>
        <v>0</v>
      </c>
      <c r="G13" s="16">
        <f>'KEEI BAU - Industry'!W$36*'Others Split'!$F$12</f>
        <v>0</v>
      </c>
      <c r="H13" s="16">
        <f>'KEEI BAU - Industry'!X$36*'Others Split'!$F$12</f>
        <v>0</v>
      </c>
      <c r="I13" s="16">
        <f>'KEEI BAU - Industry'!Y$36*'Others Split'!$F$12</f>
        <v>0</v>
      </c>
      <c r="J13" s="16">
        <f>'KEEI BAU - Industry'!Z$36*'Others Split'!$F$12</f>
        <v>0</v>
      </c>
      <c r="K13" s="16">
        <f>'KEEI BAU - Industry'!AA$36*'Others Split'!$F$12</f>
        <v>0</v>
      </c>
      <c r="L13" s="16">
        <f>'KEEI BAU - Industry'!AB$36*'Others Split'!$F$12</f>
        <v>0</v>
      </c>
      <c r="M13" s="16">
        <f>'KEEI BAU - Industry'!AC$36*'Others Split'!$F$12</f>
        <v>0</v>
      </c>
      <c r="N13" s="16">
        <f>'KEEI BAU - Industry'!AD$36*'Others Split'!$F$12</f>
        <v>0</v>
      </c>
      <c r="O13" s="16">
        <f>'KEEI BAU - Industry'!AE$36*'Others Split'!$F$12</f>
        <v>0</v>
      </c>
      <c r="P13" s="16">
        <f>'KEEI BAU - Industry'!AF$36*'Others Split'!$F$12</f>
        <v>0</v>
      </c>
      <c r="Q13" s="16">
        <f>'KEEI BAU - Industry'!AG$36*'Others Split'!$F$12</f>
        <v>0</v>
      </c>
      <c r="R13" s="16">
        <f>'KEEI BAU - Industry'!AH$36*'Others Split'!$F$12</f>
        <v>0</v>
      </c>
      <c r="S13" s="16">
        <f>'KEEI BAU - Industry'!AI$36*'Others Split'!$F$12</f>
        <v>0</v>
      </c>
      <c r="T13" s="16">
        <f>'KEEI BAU - Industry'!AJ$36*'Others Split'!$F$12</f>
        <v>0</v>
      </c>
      <c r="U13" s="16">
        <f>'KEEI BAU - Industry'!AK$36*'Others Split'!$F$12</f>
        <v>0</v>
      </c>
      <c r="V13" s="16">
        <f>'KEEI BAU - Industry'!AL$36*'Others Split'!$F$12</f>
        <v>0</v>
      </c>
      <c r="W13" s="16">
        <f>'KEEI BAU - Industry'!AM$36*'Others Split'!$F$12</f>
        <v>0</v>
      </c>
      <c r="X13" s="16">
        <f>'KEEI BAU - Industry'!AN$36*'Others Split'!$F$12</f>
        <v>0</v>
      </c>
      <c r="Y13" s="16">
        <f>'KEEI BAU - Industry'!AO$36*'Others Split'!$F$12</f>
        <v>0</v>
      </c>
      <c r="Z13" s="16">
        <f>'KEEI BAU - Industry'!AP$36*'Others Split'!$F$12</f>
        <v>0</v>
      </c>
      <c r="AA13" s="16">
        <f>'KEEI BAU - Industry'!AQ$36*'Others Split'!$F$12</f>
        <v>0</v>
      </c>
      <c r="AB13" s="16">
        <f>'KEEI BAU - Industry'!AR$36*'Others Split'!$F$12</f>
        <v>0</v>
      </c>
      <c r="AC13" s="16">
        <f>'KEEI BAU - Industry'!AS$36*'Others Split'!$F$12</f>
        <v>0</v>
      </c>
      <c r="AD13" s="16">
        <f>'KEEI BAU - Industry'!AT$36*'Others Split'!$F$12</f>
        <v>0</v>
      </c>
      <c r="AE13" s="16">
        <f>'KEEI BAU - Industry'!AU$36*'Others Split'!$F$12</f>
        <v>0</v>
      </c>
      <c r="AF13" s="16">
        <f>'KEEI BAU - Industry'!AV$36*'Others Split'!$F$12</f>
        <v>0</v>
      </c>
    </row>
    <row r="14" spans="1:35">
      <c r="A14" t="s">
        <v>14</v>
      </c>
      <c r="B14" s="16">
        <f>'KEEI BAU - Industry'!R$36*'Others Split'!$F$13</f>
        <v>72052399916674.188</v>
      </c>
      <c r="C14" s="16">
        <f>'KEEI BAU - Industry'!S$36*'Others Split'!$F$13</f>
        <v>78992934626613.547</v>
      </c>
      <c r="D14" s="16">
        <f>'KEEI BAU - Industry'!T$36*'Others Split'!$F$13</f>
        <v>85933469336552.906</v>
      </c>
      <c r="E14" s="16">
        <f>'KEEI BAU - Industry'!U$36*'Others Split'!$F$13</f>
        <v>92874004046492.266</v>
      </c>
      <c r="F14" s="16">
        <f>'KEEI BAU - Industry'!V$36*'Others Split'!$F$13</f>
        <v>99814538756431.609</v>
      </c>
      <c r="G14" s="16">
        <f>'KEEI BAU - Industry'!W$36*'Others Split'!$F$13</f>
        <v>106755073466370.98</v>
      </c>
      <c r="H14" s="16">
        <f>'KEEI BAU - Industry'!X$36*'Others Split'!$F$13</f>
        <v>109256431642811.91</v>
      </c>
      <c r="I14" s="16">
        <f>'KEEI BAU - Industry'!Y$36*'Others Split'!$F$13</f>
        <v>111757789819252.91</v>
      </c>
      <c r="J14" s="16">
        <f>'KEEI BAU - Industry'!Z$36*'Others Split'!$F$13</f>
        <v>114259147995693.91</v>
      </c>
      <c r="K14" s="16">
        <f>'KEEI BAU - Industry'!AA$36*'Others Split'!$F$13</f>
        <v>116760506172134.91</v>
      </c>
      <c r="L14" s="16">
        <f>'KEEI BAU - Industry'!AB$36*'Others Split'!$F$13</f>
        <v>119261864348575.92</v>
      </c>
      <c r="M14" s="16">
        <f>'KEEI BAU - Industry'!AC$36*'Others Split'!$F$13</f>
        <v>121001774069479.31</v>
      </c>
      <c r="N14" s="16">
        <f>'KEEI BAU - Industry'!AD$36*'Others Split'!$F$13</f>
        <v>122741683790382.72</v>
      </c>
      <c r="O14" s="16">
        <f>'KEEI BAU - Industry'!AE$36*'Others Split'!$F$13</f>
        <v>124481593511286.13</v>
      </c>
      <c r="P14" s="16">
        <f>'KEEI BAU - Industry'!AF$36*'Others Split'!$F$13</f>
        <v>126221503232189.53</v>
      </c>
      <c r="Q14" s="16">
        <f>'KEEI BAU - Industry'!AG$36*'Others Split'!$F$13</f>
        <v>127961412953092.97</v>
      </c>
      <c r="R14" s="16">
        <f>'KEEI BAU - Industry'!AH$36*'Others Split'!$F$13</f>
        <v>129084549425010.89</v>
      </c>
      <c r="S14" s="16">
        <f>'KEEI BAU - Industry'!AI$36*'Others Split'!$F$13</f>
        <v>130207685896928.84</v>
      </c>
      <c r="T14" s="16">
        <f>'KEEI BAU - Industry'!AJ$36*'Others Split'!$F$13</f>
        <v>131330822368846.8</v>
      </c>
      <c r="U14" s="16">
        <f>'KEEI BAU - Industry'!AK$36*'Others Split'!$F$13</f>
        <v>132453958840764.75</v>
      </c>
      <c r="V14" s="16">
        <f>'KEEI BAU - Industry'!AL$36*'Others Split'!$F$13</f>
        <v>133577095312682.69</v>
      </c>
      <c r="W14" s="16">
        <f>'KEEI BAU - Industry'!AM$36*'Others Split'!$F$13</f>
        <v>135522596116581.27</v>
      </c>
      <c r="X14" s="16">
        <f>'KEEI BAU - Industry'!AN$36*'Others Split'!$F$13</f>
        <v>136907393966856.55</v>
      </c>
      <c r="Y14" s="16">
        <f>'KEEI BAU - Industry'!AO$36*'Others Split'!$F$13</f>
        <v>138292191817132.33</v>
      </c>
      <c r="Z14" s="16">
        <f>'KEEI BAU - Industry'!AP$36*'Others Split'!$F$13</f>
        <v>139676989667407.61</v>
      </c>
      <c r="AA14" s="16">
        <f>'KEEI BAU - Industry'!AQ$36*'Others Split'!$F$13</f>
        <v>141061787517682.91</v>
      </c>
      <c r="AB14" s="16">
        <f>'KEEI BAU - Industry'!AR$36*'Others Split'!$F$13</f>
        <v>142446585367958.19</v>
      </c>
      <c r="AC14" s="16">
        <f>'KEEI BAU - Industry'!AS$36*'Others Split'!$F$13</f>
        <v>143831383218233.94</v>
      </c>
      <c r="AD14" s="16">
        <f>'KEEI BAU - Industry'!AT$36*'Others Split'!$F$13</f>
        <v>145216181068509.25</v>
      </c>
      <c r="AE14" s="16">
        <f>'KEEI BAU - Industry'!AU$36*'Others Split'!$F$13</f>
        <v>146600978918784.53</v>
      </c>
      <c r="AF14" s="16">
        <f>'KEEI BAU - Industry'!AV$36*'Others Split'!$F$13</f>
        <v>147985776769060.28</v>
      </c>
    </row>
    <row r="15" spans="1:35">
      <c r="A15" t="s">
        <v>15</v>
      </c>
      <c r="B15" s="16">
        <f>'KEEI BAU - Industry'!R22</f>
        <v>955882391300331</v>
      </c>
      <c r="C15" s="16">
        <f>'KEEI BAU - Industry'!S22</f>
        <v>1000520325478848.8</v>
      </c>
      <c r="D15" s="16">
        <f>'KEEI BAU - Industry'!T22</f>
        <v>1045158259657366.6</v>
      </c>
      <c r="E15" s="16">
        <f>'KEEI BAU - Industry'!U22</f>
        <v>1089796193835884.4</v>
      </c>
      <c r="F15" s="16">
        <f>'KEEI BAU - Industry'!V22</f>
        <v>1134434128014402.3</v>
      </c>
      <c r="G15" s="16">
        <f>'KEEI BAU - Industry'!W22</f>
        <v>1179072062192920</v>
      </c>
      <c r="H15" s="16">
        <f>'KEEI BAU - Industry'!X22</f>
        <v>1188034469230978</v>
      </c>
      <c r="I15" s="16">
        <f>'KEEI BAU - Industry'!Y22</f>
        <v>1196996876269038</v>
      </c>
      <c r="J15" s="16">
        <f>'KEEI BAU - Industry'!Z22</f>
        <v>1205959283307098</v>
      </c>
      <c r="K15" s="16">
        <f>'KEEI BAU - Industry'!AA22</f>
        <v>1214921690345158</v>
      </c>
      <c r="L15" s="16">
        <f>'KEEI BAU - Industry'!AB22</f>
        <v>1223884097383220</v>
      </c>
      <c r="M15" s="16">
        <f>'KEEI BAU - Industry'!AC22</f>
        <v>1221925057968706.5</v>
      </c>
      <c r="N15" s="16">
        <f>'KEEI BAU - Industry'!AD22</f>
        <v>1219966018554192.5</v>
      </c>
      <c r="O15" s="16">
        <f>'KEEI BAU - Industry'!AE22</f>
        <v>1218006979139678.5</v>
      </c>
      <c r="P15" s="16">
        <f>'KEEI BAU - Industry'!AF22</f>
        <v>1216047939725164.5</v>
      </c>
      <c r="Q15" s="16">
        <f>'KEEI BAU - Industry'!AG22</f>
        <v>1214088900310650</v>
      </c>
      <c r="R15" s="16">
        <f>'KEEI BAU - Industry'!AH22</f>
        <v>1206316193321890</v>
      </c>
      <c r="S15" s="16">
        <f>'KEEI BAU - Industry'!AI22</f>
        <v>1198543486333130</v>
      </c>
      <c r="T15" s="16">
        <f>'KEEI BAU - Industry'!AJ22</f>
        <v>1190770779344370</v>
      </c>
      <c r="U15" s="16">
        <f>'KEEI BAU - Industry'!AK22</f>
        <v>1182998072355610</v>
      </c>
      <c r="V15" s="16">
        <f>'KEEI BAU - Industry'!AL22</f>
        <v>1175225365366850</v>
      </c>
      <c r="W15" s="16">
        <f>'KEEI BAU - Industry'!AM22</f>
        <v>1175204215143750</v>
      </c>
      <c r="X15" s="16">
        <f>'KEEI BAU - Industry'!AN22</f>
        <v>1169897912580428</v>
      </c>
      <c r="Y15" s="16">
        <f>'KEEI BAU - Industry'!AO22</f>
        <v>1164591610017106</v>
      </c>
      <c r="Z15" s="16">
        <f>'KEEI BAU - Industry'!AP22</f>
        <v>1159285307453784</v>
      </c>
      <c r="AA15" s="16">
        <f>'KEEI BAU - Industry'!AQ22</f>
        <v>1153979004890462</v>
      </c>
      <c r="AB15" s="16">
        <f>'KEEI BAU - Industry'!AR22</f>
        <v>1148672702327138</v>
      </c>
      <c r="AC15" s="16">
        <f>'KEEI BAU - Industry'!AS22</f>
        <v>1143366399763816</v>
      </c>
      <c r="AD15" s="16">
        <f>'KEEI BAU - Industry'!AT22</f>
        <v>1138060097200494</v>
      </c>
      <c r="AE15" s="16">
        <f>'KEEI BAU - Industry'!AU22</f>
        <v>1132753794637172</v>
      </c>
      <c r="AF15" s="16">
        <f>'KEEI BAU - Industry'!AV22</f>
        <v>1127447492073850</v>
      </c>
    </row>
    <row r="16" spans="1:35">
      <c r="A16" t="s">
        <v>16</v>
      </c>
      <c r="B16" s="16">
        <f>'KEEI BAU - Industry'!R$15*'Non-ferrous Metals Split'!$F$6</f>
        <v>79676747810506.031</v>
      </c>
      <c r="C16" s="16">
        <f>'KEEI BAU - Industry'!S$15*'Non-ferrous Metals Split'!$F$6</f>
        <v>80395000153035.156</v>
      </c>
      <c r="D16" s="16">
        <f>'KEEI BAU - Industry'!T$15*'Non-ferrous Metals Split'!$F$6</f>
        <v>81113252495564.297</v>
      </c>
      <c r="E16" s="16">
        <f>'KEEI BAU - Industry'!U$15*'Non-ferrous Metals Split'!$F$6</f>
        <v>81831504838093.406</v>
      </c>
      <c r="F16" s="16">
        <f>'KEEI BAU - Industry'!V$15*'Non-ferrous Metals Split'!$F$6</f>
        <v>82549757180622.547</v>
      </c>
      <c r="G16" s="16">
        <f>'KEEI BAU - Industry'!W$15*'Non-ferrous Metals Split'!$F$6</f>
        <v>83268009523151.672</v>
      </c>
      <c r="H16" s="16">
        <f>'KEEI BAU - Industry'!X$15*'Non-ferrous Metals Split'!$F$6</f>
        <v>82629262315164.469</v>
      </c>
      <c r="I16" s="16">
        <f>'KEEI BAU - Industry'!Y$15*'Non-ferrous Metals Split'!$F$6</f>
        <v>81990515107177.25</v>
      </c>
      <c r="J16" s="16">
        <f>'KEEI BAU - Industry'!Z$15*'Non-ferrous Metals Split'!$F$6</f>
        <v>81351767899190.047</v>
      </c>
      <c r="K16" s="16">
        <f>'KEEI BAU - Industry'!AA$15*'Non-ferrous Metals Split'!$F$6</f>
        <v>80713020691202.844</v>
      </c>
      <c r="L16" s="16">
        <f>'KEEI BAU - Industry'!AB$15*'Non-ferrous Metals Split'!$F$6</f>
        <v>80074273483215.625</v>
      </c>
      <c r="M16" s="16">
        <f>'KEEI BAU - Industry'!AC$15*'Non-ferrous Metals Split'!$F$6</f>
        <v>79397047527759.313</v>
      </c>
      <c r="N16" s="16">
        <f>'KEEI BAU - Industry'!AD$15*'Non-ferrous Metals Split'!$F$6</f>
        <v>78719821572303</v>
      </c>
      <c r="O16" s="16">
        <f>'KEEI BAU - Industry'!AE$15*'Non-ferrous Metals Split'!$F$6</f>
        <v>78042595616846.688</v>
      </c>
      <c r="P16" s="16">
        <f>'KEEI BAU - Industry'!AF$15*'Non-ferrous Metals Split'!$F$6</f>
        <v>77365369661390.359</v>
      </c>
      <c r="Q16" s="16">
        <f>'KEEI BAU - Industry'!AG$15*'Non-ferrous Metals Split'!$F$6</f>
        <v>76688143705934.047</v>
      </c>
      <c r="R16" s="16">
        <f>'KEEI BAU - Industry'!AH$15*'Non-ferrous Metals Split'!$F$6</f>
        <v>76126353992885.063</v>
      </c>
      <c r="S16" s="16">
        <f>'KEEI BAU - Industry'!AI$15*'Non-ferrous Metals Split'!$F$6</f>
        <v>75564564279836.063</v>
      </c>
      <c r="T16" s="16">
        <f>'KEEI BAU - Industry'!AJ$15*'Non-ferrous Metals Split'!$F$6</f>
        <v>75002774566787.078</v>
      </c>
      <c r="U16" s="16">
        <f>'KEEI BAU - Industry'!AK$15*'Non-ferrous Metals Split'!$F$6</f>
        <v>74440984853738.094</v>
      </c>
      <c r="V16" s="16">
        <f>'KEEI BAU - Industry'!AL$15*'Non-ferrous Metals Split'!$F$6</f>
        <v>73879195140689.094</v>
      </c>
      <c r="W16" s="16">
        <f>'KEEI BAU - Industry'!AM$15*'Non-ferrous Metals Split'!$F$6</f>
        <v>73163490437763.672</v>
      </c>
      <c r="X16" s="16">
        <f>'KEEI BAU - Industry'!AN$15*'Non-ferrous Metals Split'!$F$6</f>
        <v>72552727773390.25</v>
      </c>
      <c r="Y16" s="16">
        <f>'KEEI BAU - Industry'!AO$15*'Non-ferrous Metals Split'!$F$6</f>
        <v>71941965109017.078</v>
      </c>
      <c r="Z16" s="16">
        <f>'KEEI BAU - Industry'!AP$15*'Non-ferrous Metals Split'!$F$6</f>
        <v>71331202444643.656</v>
      </c>
      <c r="AA16" s="16">
        <f>'KEEI BAU - Industry'!AQ$15*'Non-ferrous Metals Split'!$F$6</f>
        <v>70720439780270.469</v>
      </c>
      <c r="AB16" s="16">
        <f>'KEEI BAU - Industry'!AR$15*'Non-ferrous Metals Split'!$F$6</f>
        <v>70109677115897.055</v>
      </c>
      <c r="AC16" s="16">
        <f>'KEEI BAU - Industry'!AS$15*'Non-ferrous Metals Split'!$F$6</f>
        <v>69498914451523.875</v>
      </c>
      <c r="AD16" s="16">
        <f>'KEEI BAU - Industry'!AT$15*'Non-ferrous Metals Split'!$F$6</f>
        <v>68888151787150.453</v>
      </c>
      <c r="AE16" s="16">
        <f>'KEEI BAU - Industry'!AU$15*'Non-ferrous Metals Split'!$F$6</f>
        <v>68277389122777.031</v>
      </c>
      <c r="AF16" s="16">
        <f>'KEEI BAU - Industry'!AV$15*'Non-ferrous Metals Split'!$F$6</f>
        <v>67666626458403.859</v>
      </c>
    </row>
    <row r="17" spans="1:32">
      <c r="A17" t="s">
        <v>17</v>
      </c>
      <c r="B17" s="16">
        <f>'KEEI BAU - Industry'!R$15*'Non-ferrous Metals Split'!$F$7</f>
        <v>2439084116648.1553</v>
      </c>
      <c r="C17" s="16">
        <f>'KEEI BAU - Industry'!S$15*'Non-ferrous Metals Split'!$F$7</f>
        <v>2461071433256.1899</v>
      </c>
      <c r="D17" s="16">
        <f>'KEEI BAU - Industry'!T$15*'Non-ferrous Metals Split'!$F$7</f>
        <v>2483058749864.2246</v>
      </c>
      <c r="E17" s="16">
        <f>'KEEI BAU - Industry'!U$15*'Non-ferrous Metals Split'!$F$7</f>
        <v>2505046066472.2593</v>
      </c>
      <c r="F17" s="16">
        <f>'KEEI BAU - Industry'!V$15*'Non-ferrous Metals Split'!$F$7</f>
        <v>2527033383080.2939</v>
      </c>
      <c r="G17" s="16">
        <f>'KEEI BAU - Industry'!W$15*'Non-ferrous Metals Split'!$F$7</f>
        <v>2549020699688.3286</v>
      </c>
      <c r="H17" s="16">
        <f>'KEEI BAU - Industry'!X$15*'Non-ferrous Metals Split'!$F$7</f>
        <v>2529467213729.5366</v>
      </c>
      <c r="I17" s="16">
        <f>'KEEI BAU - Industry'!Y$15*'Non-ferrous Metals Split'!$F$7</f>
        <v>2509913727770.7441</v>
      </c>
      <c r="J17" s="16">
        <f>'KEEI BAU - Industry'!Z$15*'Non-ferrous Metals Split'!$F$7</f>
        <v>2490360241811.9521</v>
      </c>
      <c r="K17" s="16">
        <f>'KEEI BAU - Industry'!AA$15*'Non-ferrous Metals Split'!$F$7</f>
        <v>2470806755853.1602</v>
      </c>
      <c r="L17" s="16">
        <f>'KEEI BAU - Industry'!AB$15*'Non-ferrous Metals Split'!$F$7</f>
        <v>2451253269894.3677</v>
      </c>
      <c r="M17" s="16">
        <f>'KEEI BAU - Industry'!AC$15*'Non-ferrous Metals Split'!$F$7</f>
        <v>2430521863094.6846</v>
      </c>
      <c r="N17" s="16">
        <f>'KEEI BAU - Industry'!AD$15*'Non-ferrous Metals Split'!$F$7</f>
        <v>2409790456295.0015</v>
      </c>
      <c r="O17" s="16">
        <f>'KEEI BAU - Industry'!AE$15*'Non-ferrous Metals Split'!$F$7</f>
        <v>2389059049495.3179</v>
      </c>
      <c r="P17" s="16">
        <f>'KEEI BAU - Industry'!AF$15*'Non-ferrous Metals Split'!$F$7</f>
        <v>2368327642695.6348</v>
      </c>
      <c r="Q17" s="16">
        <f>'KEEI BAU - Industry'!AG$15*'Non-ferrous Metals Split'!$F$7</f>
        <v>2347596235895.9517</v>
      </c>
      <c r="R17" s="16">
        <f>'KEEI BAU - Industry'!AH$15*'Non-ferrous Metals Split'!$F$7</f>
        <v>2330398591618.9414</v>
      </c>
      <c r="S17" s="16">
        <f>'KEEI BAU - Industry'!AI$15*'Non-ferrous Metals Split'!$F$7</f>
        <v>2313200947341.9316</v>
      </c>
      <c r="T17" s="16">
        <f>'KEEI BAU - Industry'!AJ$15*'Non-ferrous Metals Split'!$F$7</f>
        <v>2296003303064.9214</v>
      </c>
      <c r="U17" s="16">
        <f>'KEEI BAU - Industry'!AK$15*'Non-ferrous Metals Split'!$F$7</f>
        <v>2278805658787.9116</v>
      </c>
      <c r="V17" s="16">
        <f>'KEEI BAU - Industry'!AL$15*'Non-ferrous Metals Split'!$F$7</f>
        <v>2261608014510.9014</v>
      </c>
      <c r="W17" s="16">
        <f>'KEEI BAU - Industry'!AM$15*'Non-ferrous Metals Split'!$F$7</f>
        <v>2239698686870.3271</v>
      </c>
      <c r="X17" s="16">
        <f>'KEEI BAU - Industry'!AN$15*'Non-ferrous Metals Split'!$F$7</f>
        <v>2221001870613.998</v>
      </c>
      <c r="Y17" s="16">
        <f>'KEEI BAU - Industry'!AO$15*'Non-ferrous Metals Split'!$F$7</f>
        <v>2202305054357.6763</v>
      </c>
      <c r="Z17" s="16">
        <f>'KEEI BAU - Industry'!AP$15*'Non-ferrous Metals Split'!$F$7</f>
        <v>2183608238101.3467</v>
      </c>
      <c r="AA17" s="16">
        <f>'KEEI BAU - Industry'!AQ$15*'Non-ferrous Metals Split'!$F$7</f>
        <v>2164911421845.0249</v>
      </c>
      <c r="AB17" s="16">
        <f>'KEEI BAU - Industry'!AR$15*'Non-ferrous Metals Split'!$F$7</f>
        <v>2146214605588.6956</v>
      </c>
      <c r="AC17" s="16">
        <f>'KEEI BAU - Industry'!AS$15*'Non-ferrous Metals Split'!$F$7</f>
        <v>2127517789332.3738</v>
      </c>
      <c r="AD17" s="16">
        <f>'KEEI BAU - Industry'!AT$15*'Non-ferrous Metals Split'!$F$7</f>
        <v>2108820973076.0444</v>
      </c>
      <c r="AE17" s="16">
        <f>'KEEI BAU - Industry'!AU$15*'Non-ferrous Metals Split'!$F$7</f>
        <v>2090124156819.7151</v>
      </c>
      <c r="AF17" s="16">
        <f>'KEEI BAU - Industry'!AV$15*'Non-ferrous Metals Split'!$F$7</f>
        <v>2071427340563.3933</v>
      </c>
    </row>
    <row r="18" spans="1:32">
      <c r="A18" t="s">
        <v>18</v>
      </c>
      <c r="B18" s="16">
        <f>'KEEI BAU - Industry'!R$29*'Machinery Split'!$E6</f>
        <v>0</v>
      </c>
      <c r="C18" s="16">
        <f>'KEEI BAU - Industry'!S$29*'Machinery Split'!$E6</f>
        <v>0</v>
      </c>
      <c r="D18" s="16">
        <f>'KEEI BAU - Industry'!T$29*'Machinery Split'!$E6</f>
        <v>0</v>
      </c>
      <c r="E18" s="16">
        <f>'KEEI BAU - Industry'!U$29*'Machinery Split'!$E6</f>
        <v>0</v>
      </c>
      <c r="F18" s="16">
        <f>'KEEI BAU - Industry'!V$29*'Machinery Split'!$E6</f>
        <v>0</v>
      </c>
      <c r="G18" s="16">
        <f>'KEEI BAU - Industry'!W$29*'Machinery Split'!$E6</f>
        <v>0</v>
      </c>
      <c r="H18" s="16">
        <f>'KEEI BAU - Industry'!X$29*'Machinery Split'!$E6</f>
        <v>0</v>
      </c>
      <c r="I18" s="16">
        <f>'KEEI BAU - Industry'!Y$29*'Machinery Split'!$E6</f>
        <v>0</v>
      </c>
      <c r="J18" s="16">
        <f>'KEEI BAU - Industry'!Z$29*'Machinery Split'!$E6</f>
        <v>0</v>
      </c>
      <c r="K18" s="16">
        <f>'KEEI BAU - Industry'!AA$29*'Machinery Split'!$E6</f>
        <v>0</v>
      </c>
      <c r="L18" s="16">
        <f>'KEEI BAU - Industry'!AB$29*'Machinery Split'!$E6</f>
        <v>0</v>
      </c>
      <c r="M18" s="16">
        <f>'KEEI BAU - Industry'!AC$29*'Machinery Split'!$E6</f>
        <v>0</v>
      </c>
      <c r="N18" s="16">
        <f>'KEEI BAU - Industry'!AD$29*'Machinery Split'!$E6</f>
        <v>0</v>
      </c>
      <c r="O18" s="16">
        <f>'KEEI BAU - Industry'!AE$29*'Machinery Split'!$E6</f>
        <v>0</v>
      </c>
      <c r="P18" s="16">
        <f>'KEEI BAU - Industry'!AF$29*'Machinery Split'!$E6</f>
        <v>0</v>
      </c>
      <c r="Q18" s="16">
        <f>'KEEI BAU - Industry'!AG$29*'Machinery Split'!$E6</f>
        <v>0</v>
      </c>
      <c r="R18" s="16">
        <f>'KEEI BAU - Industry'!AH$29*'Machinery Split'!$E6</f>
        <v>0</v>
      </c>
      <c r="S18" s="16">
        <f>'KEEI BAU - Industry'!AI$29*'Machinery Split'!$E6</f>
        <v>0</v>
      </c>
      <c r="T18" s="16">
        <f>'KEEI BAU - Industry'!AJ$29*'Machinery Split'!$E6</f>
        <v>0</v>
      </c>
      <c r="U18" s="16">
        <f>'KEEI BAU - Industry'!AK$29*'Machinery Split'!$E6</f>
        <v>0</v>
      </c>
      <c r="V18" s="16">
        <f>'KEEI BAU - Industry'!AL$29*'Machinery Split'!$E6</f>
        <v>0</v>
      </c>
      <c r="W18" s="16">
        <f>'KEEI BAU - Industry'!AM$29*'Machinery Split'!$E6</f>
        <v>0</v>
      </c>
      <c r="X18" s="16">
        <f>'KEEI BAU - Industry'!AN$29*'Machinery Split'!$E6</f>
        <v>0</v>
      </c>
      <c r="Y18" s="16">
        <f>'KEEI BAU - Industry'!AO$29*'Machinery Split'!$E6</f>
        <v>0</v>
      </c>
      <c r="Z18" s="16">
        <f>'KEEI BAU - Industry'!AP$29*'Machinery Split'!$E6</f>
        <v>0</v>
      </c>
      <c r="AA18" s="16">
        <f>'KEEI BAU - Industry'!AQ$29*'Machinery Split'!$E6</f>
        <v>0</v>
      </c>
      <c r="AB18" s="16">
        <f>'KEEI BAU - Industry'!AR$29*'Machinery Split'!$E6</f>
        <v>0</v>
      </c>
      <c r="AC18" s="16">
        <f>'KEEI BAU - Industry'!AS$29*'Machinery Split'!$E6</f>
        <v>0</v>
      </c>
      <c r="AD18" s="16">
        <f>'KEEI BAU - Industry'!AT$29*'Machinery Split'!$E6</f>
        <v>0</v>
      </c>
      <c r="AE18" s="16">
        <f>'KEEI BAU - Industry'!AU$29*'Machinery Split'!$E6</f>
        <v>0</v>
      </c>
      <c r="AF18" s="16">
        <f>'KEEI BAU - Industry'!AV$29*'Machinery Split'!$E6</f>
        <v>0</v>
      </c>
    </row>
    <row r="19" spans="1:32">
      <c r="A19" t="s">
        <v>19</v>
      </c>
      <c r="B19" s="16">
        <f>'KEEI BAU - Industry'!R$29*'Machinery Split'!$E7</f>
        <v>0</v>
      </c>
      <c r="C19" s="16">
        <f>'KEEI BAU - Industry'!S$29*'Machinery Split'!$E7</f>
        <v>0</v>
      </c>
      <c r="D19" s="16">
        <f>'KEEI BAU - Industry'!T$29*'Machinery Split'!$E7</f>
        <v>0</v>
      </c>
      <c r="E19" s="16">
        <f>'KEEI BAU - Industry'!U$29*'Machinery Split'!$E7</f>
        <v>0</v>
      </c>
      <c r="F19" s="16">
        <f>'KEEI BAU - Industry'!V$29*'Machinery Split'!$E7</f>
        <v>0</v>
      </c>
      <c r="G19" s="16">
        <f>'KEEI BAU - Industry'!W$29*'Machinery Split'!$E7</f>
        <v>0</v>
      </c>
      <c r="H19" s="16">
        <f>'KEEI BAU - Industry'!X$29*'Machinery Split'!$E7</f>
        <v>0</v>
      </c>
      <c r="I19" s="16">
        <f>'KEEI BAU - Industry'!Y$29*'Machinery Split'!$E7</f>
        <v>0</v>
      </c>
      <c r="J19" s="16">
        <f>'KEEI BAU - Industry'!Z$29*'Machinery Split'!$E7</f>
        <v>0</v>
      </c>
      <c r="K19" s="16">
        <f>'KEEI BAU - Industry'!AA$29*'Machinery Split'!$E7</f>
        <v>0</v>
      </c>
      <c r="L19" s="16">
        <f>'KEEI BAU - Industry'!AB$29*'Machinery Split'!$E7</f>
        <v>0</v>
      </c>
      <c r="M19" s="16">
        <f>'KEEI BAU - Industry'!AC$29*'Machinery Split'!$E7</f>
        <v>0</v>
      </c>
      <c r="N19" s="16">
        <f>'KEEI BAU - Industry'!AD$29*'Machinery Split'!$E7</f>
        <v>0</v>
      </c>
      <c r="O19" s="16">
        <f>'KEEI BAU - Industry'!AE$29*'Machinery Split'!$E7</f>
        <v>0</v>
      </c>
      <c r="P19" s="16">
        <f>'KEEI BAU - Industry'!AF$29*'Machinery Split'!$E7</f>
        <v>0</v>
      </c>
      <c r="Q19" s="16">
        <f>'KEEI BAU - Industry'!AG$29*'Machinery Split'!$E7</f>
        <v>0</v>
      </c>
      <c r="R19" s="16">
        <f>'KEEI BAU - Industry'!AH$29*'Machinery Split'!$E7</f>
        <v>0</v>
      </c>
      <c r="S19" s="16">
        <f>'KEEI BAU - Industry'!AI$29*'Machinery Split'!$E7</f>
        <v>0</v>
      </c>
      <c r="T19" s="16">
        <f>'KEEI BAU - Industry'!AJ$29*'Machinery Split'!$E7</f>
        <v>0</v>
      </c>
      <c r="U19" s="16">
        <f>'KEEI BAU - Industry'!AK$29*'Machinery Split'!$E7</f>
        <v>0</v>
      </c>
      <c r="V19" s="16">
        <f>'KEEI BAU - Industry'!AL$29*'Machinery Split'!$E7</f>
        <v>0</v>
      </c>
      <c r="W19" s="16">
        <f>'KEEI BAU - Industry'!AM$29*'Machinery Split'!$E7</f>
        <v>0</v>
      </c>
      <c r="X19" s="16">
        <f>'KEEI BAU - Industry'!AN$29*'Machinery Split'!$E7</f>
        <v>0</v>
      </c>
      <c r="Y19" s="16">
        <f>'KEEI BAU - Industry'!AO$29*'Machinery Split'!$E7</f>
        <v>0</v>
      </c>
      <c r="Z19" s="16">
        <f>'KEEI BAU - Industry'!AP$29*'Machinery Split'!$E7</f>
        <v>0</v>
      </c>
      <c r="AA19" s="16">
        <f>'KEEI BAU - Industry'!AQ$29*'Machinery Split'!$E7</f>
        <v>0</v>
      </c>
      <c r="AB19" s="16">
        <f>'KEEI BAU - Industry'!AR$29*'Machinery Split'!$E7</f>
        <v>0</v>
      </c>
      <c r="AC19" s="16">
        <f>'KEEI BAU - Industry'!AS$29*'Machinery Split'!$E7</f>
        <v>0</v>
      </c>
      <c r="AD19" s="16">
        <f>'KEEI BAU - Industry'!AT$29*'Machinery Split'!$E7</f>
        <v>0</v>
      </c>
      <c r="AE19" s="16">
        <f>'KEEI BAU - Industry'!AU$29*'Machinery Split'!$E7</f>
        <v>0</v>
      </c>
      <c r="AF19" s="16">
        <f>'KEEI BAU - Industry'!AV$29*'Machinery Split'!$E7</f>
        <v>0</v>
      </c>
    </row>
    <row r="20" spans="1:32">
      <c r="A20" t="s">
        <v>20</v>
      </c>
      <c r="B20" s="16">
        <f>'KEEI BAU - Industry'!R$29*'Machinery Split'!$E8</f>
        <v>0</v>
      </c>
      <c r="C20" s="16">
        <f>'KEEI BAU - Industry'!S$29*'Machinery Split'!$E8</f>
        <v>0</v>
      </c>
      <c r="D20" s="16">
        <f>'KEEI BAU - Industry'!T$29*'Machinery Split'!$E8</f>
        <v>0</v>
      </c>
      <c r="E20" s="16">
        <f>'KEEI BAU - Industry'!U$29*'Machinery Split'!$E8</f>
        <v>0</v>
      </c>
      <c r="F20" s="16">
        <f>'KEEI BAU - Industry'!V$29*'Machinery Split'!$E8</f>
        <v>0</v>
      </c>
      <c r="G20" s="16">
        <f>'KEEI BAU - Industry'!W$29*'Machinery Split'!$E8</f>
        <v>0</v>
      </c>
      <c r="H20" s="16">
        <f>'KEEI BAU - Industry'!X$29*'Machinery Split'!$E8</f>
        <v>0</v>
      </c>
      <c r="I20" s="16">
        <f>'KEEI BAU - Industry'!Y$29*'Machinery Split'!$E8</f>
        <v>0</v>
      </c>
      <c r="J20" s="16">
        <f>'KEEI BAU - Industry'!Z$29*'Machinery Split'!$E8</f>
        <v>0</v>
      </c>
      <c r="K20" s="16">
        <f>'KEEI BAU - Industry'!AA$29*'Machinery Split'!$E8</f>
        <v>0</v>
      </c>
      <c r="L20" s="16">
        <f>'KEEI BAU - Industry'!AB$29*'Machinery Split'!$E8</f>
        <v>0</v>
      </c>
      <c r="M20" s="16">
        <f>'KEEI BAU - Industry'!AC$29*'Machinery Split'!$E8</f>
        <v>0</v>
      </c>
      <c r="N20" s="16">
        <f>'KEEI BAU - Industry'!AD$29*'Machinery Split'!$E8</f>
        <v>0</v>
      </c>
      <c r="O20" s="16">
        <f>'KEEI BAU - Industry'!AE$29*'Machinery Split'!$E8</f>
        <v>0</v>
      </c>
      <c r="P20" s="16">
        <f>'KEEI BAU - Industry'!AF$29*'Machinery Split'!$E8</f>
        <v>0</v>
      </c>
      <c r="Q20" s="16">
        <f>'KEEI BAU - Industry'!AG$29*'Machinery Split'!$E8</f>
        <v>0</v>
      </c>
      <c r="R20" s="16">
        <f>'KEEI BAU - Industry'!AH$29*'Machinery Split'!$E8</f>
        <v>0</v>
      </c>
      <c r="S20" s="16">
        <f>'KEEI BAU - Industry'!AI$29*'Machinery Split'!$E8</f>
        <v>0</v>
      </c>
      <c r="T20" s="16">
        <f>'KEEI BAU - Industry'!AJ$29*'Machinery Split'!$E8</f>
        <v>0</v>
      </c>
      <c r="U20" s="16">
        <f>'KEEI BAU - Industry'!AK$29*'Machinery Split'!$E8</f>
        <v>0</v>
      </c>
      <c r="V20" s="16">
        <f>'KEEI BAU - Industry'!AL$29*'Machinery Split'!$E8</f>
        <v>0</v>
      </c>
      <c r="W20" s="16">
        <f>'KEEI BAU - Industry'!AM$29*'Machinery Split'!$E8</f>
        <v>0</v>
      </c>
      <c r="X20" s="16">
        <f>'KEEI BAU - Industry'!AN$29*'Machinery Split'!$E8</f>
        <v>0</v>
      </c>
      <c r="Y20" s="16">
        <f>'KEEI BAU - Industry'!AO$29*'Machinery Split'!$E8</f>
        <v>0</v>
      </c>
      <c r="Z20" s="16">
        <f>'KEEI BAU - Industry'!AP$29*'Machinery Split'!$E8</f>
        <v>0</v>
      </c>
      <c r="AA20" s="16">
        <f>'KEEI BAU - Industry'!AQ$29*'Machinery Split'!$E8</f>
        <v>0</v>
      </c>
      <c r="AB20" s="16">
        <f>'KEEI BAU - Industry'!AR$29*'Machinery Split'!$E8</f>
        <v>0</v>
      </c>
      <c r="AC20" s="16">
        <f>'KEEI BAU - Industry'!AS$29*'Machinery Split'!$E8</f>
        <v>0</v>
      </c>
      <c r="AD20" s="16">
        <f>'KEEI BAU - Industry'!AT$29*'Machinery Split'!$E8</f>
        <v>0</v>
      </c>
      <c r="AE20" s="16">
        <f>'KEEI BAU - Industry'!AU$29*'Machinery Split'!$E8</f>
        <v>0</v>
      </c>
      <c r="AF20" s="16">
        <f>'KEEI BAU - Industry'!AV$29*'Machinery Split'!$E8</f>
        <v>0</v>
      </c>
    </row>
    <row r="21" spans="1:32">
      <c r="A21" t="s">
        <v>21</v>
      </c>
      <c r="B21" s="16">
        <f>'KEEI BAU - Industry'!R$29*'Machinery Split'!$E9</f>
        <v>0</v>
      </c>
      <c r="C21" s="16">
        <f>'KEEI BAU - Industry'!S$29*'Machinery Split'!$E9</f>
        <v>0</v>
      </c>
      <c r="D21" s="16">
        <f>'KEEI BAU - Industry'!T$29*'Machinery Split'!$E9</f>
        <v>0</v>
      </c>
      <c r="E21" s="16">
        <f>'KEEI BAU - Industry'!U$29*'Machinery Split'!$E9</f>
        <v>0</v>
      </c>
      <c r="F21" s="16">
        <f>'KEEI BAU - Industry'!V$29*'Machinery Split'!$E9</f>
        <v>0</v>
      </c>
      <c r="G21" s="16">
        <f>'KEEI BAU - Industry'!W$29*'Machinery Split'!$E9</f>
        <v>0</v>
      </c>
      <c r="H21" s="16">
        <f>'KEEI BAU - Industry'!X$29*'Machinery Split'!$E9</f>
        <v>0</v>
      </c>
      <c r="I21" s="16">
        <f>'KEEI BAU - Industry'!Y$29*'Machinery Split'!$E9</f>
        <v>0</v>
      </c>
      <c r="J21" s="16">
        <f>'KEEI BAU - Industry'!Z$29*'Machinery Split'!$E9</f>
        <v>0</v>
      </c>
      <c r="K21" s="16">
        <f>'KEEI BAU - Industry'!AA$29*'Machinery Split'!$E9</f>
        <v>0</v>
      </c>
      <c r="L21" s="16">
        <f>'KEEI BAU - Industry'!AB$29*'Machinery Split'!$E9</f>
        <v>0</v>
      </c>
      <c r="M21" s="16">
        <f>'KEEI BAU - Industry'!AC$29*'Machinery Split'!$E9</f>
        <v>0</v>
      </c>
      <c r="N21" s="16">
        <f>'KEEI BAU - Industry'!AD$29*'Machinery Split'!$E9</f>
        <v>0</v>
      </c>
      <c r="O21" s="16">
        <f>'KEEI BAU - Industry'!AE$29*'Machinery Split'!$E9</f>
        <v>0</v>
      </c>
      <c r="P21" s="16">
        <f>'KEEI BAU - Industry'!AF$29*'Machinery Split'!$E9</f>
        <v>0</v>
      </c>
      <c r="Q21" s="16">
        <f>'KEEI BAU - Industry'!AG$29*'Machinery Split'!$E9</f>
        <v>0</v>
      </c>
      <c r="R21" s="16">
        <f>'KEEI BAU - Industry'!AH$29*'Machinery Split'!$E9</f>
        <v>0</v>
      </c>
      <c r="S21" s="16">
        <f>'KEEI BAU - Industry'!AI$29*'Machinery Split'!$E9</f>
        <v>0</v>
      </c>
      <c r="T21" s="16">
        <f>'KEEI BAU - Industry'!AJ$29*'Machinery Split'!$E9</f>
        <v>0</v>
      </c>
      <c r="U21" s="16">
        <f>'KEEI BAU - Industry'!AK$29*'Machinery Split'!$E9</f>
        <v>0</v>
      </c>
      <c r="V21" s="16">
        <f>'KEEI BAU - Industry'!AL$29*'Machinery Split'!$E9</f>
        <v>0</v>
      </c>
      <c r="W21" s="16">
        <f>'KEEI BAU - Industry'!AM$29*'Machinery Split'!$E9</f>
        <v>0</v>
      </c>
      <c r="X21" s="16">
        <f>'KEEI BAU - Industry'!AN$29*'Machinery Split'!$E9</f>
        <v>0</v>
      </c>
      <c r="Y21" s="16">
        <f>'KEEI BAU - Industry'!AO$29*'Machinery Split'!$E9</f>
        <v>0</v>
      </c>
      <c r="Z21" s="16">
        <f>'KEEI BAU - Industry'!AP$29*'Machinery Split'!$E9</f>
        <v>0</v>
      </c>
      <c r="AA21" s="16">
        <f>'KEEI BAU - Industry'!AQ$29*'Machinery Split'!$E9</f>
        <v>0</v>
      </c>
      <c r="AB21" s="16">
        <f>'KEEI BAU - Industry'!AR$29*'Machinery Split'!$E9</f>
        <v>0</v>
      </c>
      <c r="AC21" s="16">
        <f>'KEEI BAU - Industry'!AS$29*'Machinery Split'!$E9</f>
        <v>0</v>
      </c>
      <c r="AD21" s="16">
        <f>'KEEI BAU - Industry'!AT$29*'Machinery Split'!$E9</f>
        <v>0</v>
      </c>
      <c r="AE21" s="16">
        <f>'KEEI BAU - Industry'!AU$29*'Machinery Split'!$E9</f>
        <v>0</v>
      </c>
      <c r="AF21" s="16">
        <f>'KEEI BAU - Industry'!AV$29*'Machinery Split'!$E9</f>
        <v>0</v>
      </c>
    </row>
    <row r="22" spans="1:32">
      <c r="A22" t="s">
        <v>22</v>
      </c>
      <c r="B22" s="16">
        <f>'KEEI BAU - Industry'!R$29*'Machinery Split'!$E10</f>
        <v>0</v>
      </c>
      <c r="C22" s="16">
        <f>'KEEI BAU - Industry'!S$29*'Machinery Split'!$E10</f>
        <v>0</v>
      </c>
      <c r="D22" s="16">
        <f>'KEEI BAU - Industry'!T$29*'Machinery Split'!$E10</f>
        <v>0</v>
      </c>
      <c r="E22" s="16">
        <f>'KEEI BAU - Industry'!U$29*'Machinery Split'!$E10</f>
        <v>0</v>
      </c>
      <c r="F22" s="16">
        <f>'KEEI BAU - Industry'!V$29*'Machinery Split'!$E10</f>
        <v>0</v>
      </c>
      <c r="G22" s="16">
        <f>'KEEI BAU - Industry'!W$29*'Machinery Split'!$E10</f>
        <v>0</v>
      </c>
      <c r="H22" s="16">
        <f>'KEEI BAU - Industry'!X$29*'Machinery Split'!$E10</f>
        <v>0</v>
      </c>
      <c r="I22" s="16">
        <f>'KEEI BAU - Industry'!Y$29*'Machinery Split'!$E10</f>
        <v>0</v>
      </c>
      <c r="J22" s="16">
        <f>'KEEI BAU - Industry'!Z$29*'Machinery Split'!$E10</f>
        <v>0</v>
      </c>
      <c r="K22" s="16">
        <f>'KEEI BAU - Industry'!AA$29*'Machinery Split'!$E10</f>
        <v>0</v>
      </c>
      <c r="L22" s="16">
        <f>'KEEI BAU - Industry'!AB$29*'Machinery Split'!$E10</f>
        <v>0</v>
      </c>
      <c r="M22" s="16">
        <f>'KEEI BAU - Industry'!AC$29*'Machinery Split'!$E10</f>
        <v>0</v>
      </c>
      <c r="N22" s="16">
        <f>'KEEI BAU - Industry'!AD$29*'Machinery Split'!$E10</f>
        <v>0</v>
      </c>
      <c r="O22" s="16">
        <f>'KEEI BAU - Industry'!AE$29*'Machinery Split'!$E10</f>
        <v>0</v>
      </c>
      <c r="P22" s="16">
        <f>'KEEI BAU - Industry'!AF$29*'Machinery Split'!$E10</f>
        <v>0</v>
      </c>
      <c r="Q22" s="16">
        <f>'KEEI BAU - Industry'!AG$29*'Machinery Split'!$E10</f>
        <v>0</v>
      </c>
      <c r="R22" s="16">
        <f>'KEEI BAU - Industry'!AH$29*'Machinery Split'!$E10</f>
        <v>0</v>
      </c>
      <c r="S22" s="16">
        <f>'KEEI BAU - Industry'!AI$29*'Machinery Split'!$E10</f>
        <v>0</v>
      </c>
      <c r="T22" s="16">
        <f>'KEEI BAU - Industry'!AJ$29*'Machinery Split'!$E10</f>
        <v>0</v>
      </c>
      <c r="U22" s="16">
        <f>'KEEI BAU - Industry'!AK$29*'Machinery Split'!$E10</f>
        <v>0</v>
      </c>
      <c r="V22" s="16">
        <f>'KEEI BAU - Industry'!AL$29*'Machinery Split'!$E10</f>
        <v>0</v>
      </c>
      <c r="W22" s="16">
        <f>'KEEI BAU - Industry'!AM$29*'Machinery Split'!$E10</f>
        <v>0</v>
      </c>
      <c r="X22" s="16">
        <f>'KEEI BAU - Industry'!AN$29*'Machinery Split'!$E10</f>
        <v>0</v>
      </c>
      <c r="Y22" s="16">
        <f>'KEEI BAU - Industry'!AO$29*'Machinery Split'!$E10</f>
        <v>0</v>
      </c>
      <c r="Z22" s="16">
        <f>'KEEI BAU - Industry'!AP$29*'Machinery Split'!$E10</f>
        <v>0</v>
      </c>
      <c r="AA22" s="16">
        <f>'KEEI BAU - Industry'!AQ$29*'Machinery Split'!$E10</f>
        <v>0</v>
      </c>
      <c r="AB22" s="16">
        <f>'KEEI BAU - Industry'!AR$29*'Machinery Split'!$E10</f>
        <v>0</v>
      </c>
      <c r="AC22" s="16">
        <f>'KEEI BAU - Industry'!AS$29*'Machinery Split'!$E10</f>
        <v>0</v>
      </c>
      <c r="AD22" s="16">
        <f>'KEEI BAU - Industry'!AT$29*'Machinery Split'!$E10</f>
        <v>0</v>
      </c>
      <c r="AE22" s="16">
        <f>'KEEI BAU - Industry'!AU$29*'Machinery Split'!$E10</f>
        <v>0</v>
      </c>
      <c r="AF22" s="16">
        <f>'KEEI BAU - Industry'!AV$29*'Machinery Split'!$E10</f>
        <v>0</v>
      </c>
    </row>
    <row r="23" spans="1:32">
      <c r="A23" t="s">
        <v>23</v>
      </c>
      <c r="B23" s="16">
        <f>'KEEI BAU - Industry'!R$36*'Others Split'!$F$14</f>
        <v>62124983731826.484</v>
      </c>
      <c r="C23" s="16">
        <f>'KEEI BAU - Industry'!S$36*'Others Split'!$F$14</f>
        <v>68109248051180.227</v>
      </c>
      <c r="D23" s="16">
        <f>'KEEI BAU - Industry'!T$36*'Others Split'!$F$14</f>
        <v>74093512370533.969</v>
      </c>
      <c r="E23" s="16">
        <f>'KEEI BAU - Industry'!U$36*'Others Split'!$F$14</f>
        <v>80077776689887.703</v>
      </c>
      <c r="F23" s="16">
        <f>'KEEI BAU - Industry'!V$36*'Others Split'!$F$14</f>
        <v>86062041009241.438</v>
      </c>
      <c r="G23" s="16">
        <f>'KEEI BAU - Industry'!W$36*'Others Split'!$F$14</f>
        <v>92046305328595.188</v>
      </c>
      <c r="H23" s="16">
        <f>'KEEI BAU - Industry'!X$36*'Others Split'!$F$14</f>
        <v>94203025107514.063</v>
      </c>
      <c r="I23" s="16">
        <f>'KEEI BAU - Industry'!Y$36*'Others Split'!$F$14</f>
        <v>96359744886433</v>
      </c>
      <c r="J23" s="16">
        <f>'KEEI BAU - Industry'!Z$36*'Others Split'!$F$14</f>
        <v>98516464665351.938</v>
      </c>
      <c r="K23" s="16">
        <f>'KEEI BAU - Industry'!AA$36*'Others Split'!$F$14</f>
        <v>100673184444270.88</v>
      </c>
      <c r="L23" s="16">
        <f>'KEEI BAU - Industry'!AB$36*'Others Split'!$F$14</f>
        <v>102829904223189.81</v>
      </c>
      <c r="M23" s="16">
        <f>'KEEI BAU - Industry'!AC$36*'Others Split'!$F$14</f>
        <v>104330088300763.56</v>
      </c>
      <c r="N23" s="16">
        <f>'KEEI BAU - Industry'!AD$36*'Others Split'!$F$14</f>
        <v>105830272378337.31</v>
      </c>
      <c r="O23" s="16">
        <f>'KEEI BAU - Industry'!AE$36*'Others Split'!$F$14</f>
        <v>107330456455911.06</v>
      </c>
      <c r="P23" s="16">
        <f>'KEEI BAU - Industry'!AF$36*'Others Split'!$F$14</f>
        <v>108830640533484.81</v>
      </c>
      <c r="Q23" s="16">
        <f>'KEEI BAU - Industry'!AG$36*'Others Split'!$F$14</f>
        <v>110330824611058.58</v>
      </c>
      <c r="R23" s="16">
        <f>'KEEI BAU - Industry'!AH$36*'Others Split'!$F$14</f>
        <v>111299214770542.7</v>
      </c>
      <c r="S23" s="16">
        <f>'KEEI BAU - Industry'!AI$36*'Others Split'!$F$14</f>
        <v>112267604930026.86</v>
      </c>
      <c r="T23" s="16">
        <f>'KEEI BAU - Industry'!AJ$36*'Others Split'!$F$14</f>
        <v>113235995089511</v>
      </c>
      <c r="U23" s="16">
        <f>'KEEI BAU - Industry'!AK$36*'Others Split'!$F$14</f>
        <v>114204385248995.16</v>
      </c>
      <c r="V23" s="16">
        <f>'KEEI BAU - Industry'!AL$36*'Others Split'!$F$14</f>
        <v>115172775408479.3</v>
      </c>
      <c r="W23" s="16">
        <f>'KEEI BAU - Industry'!AM$36*'Others Split'!$F$14</f>
        <v>116850224125416.27</v>
      </c>
      <c r="X23" s="16">
        <f>'KEEI BAU - Industry'!AN$36*'Others Split'!$F$14</f>
        <v>118044223825908</v>
      </c>
      <c r="Y23" s="16">
        <f>'KEEI BAU - Industry'!AO$36*'Others Split'!$F$14</f>
        <v>119238223526400.17</v>
      </c>
      <c r="Z23" s="16">
        <f>'KEEI BAU - Industry'!AP$36*'Others Split'!$F$14</f>
        <v>120432223226891.91</v>
      </c>
      <c r="AA23" s="16">
        <f>'KEEI BAU - Industry'!AQ$36*'Others Split'!$F$14</f>
        <v>121626222927383.66</v>
      </c>
      <c r="AB23" s="16">
        <f>'KEEI BAU - Industry'!AR$36*'Others Split'!$F$14</f>
        <v>122820222627875.41</v>
      </c>
      <c r="AC23" s="16">
        <f>'KEEI BAU - Industry'!AS$36*'Others Split'!$F$14</f>
        <v>124014222328367.56</v>
      </c>
      <c r="AD23" s="16">
        <f>'KEEI BAU - Industry'!AT$36*'Others Split'!$F$14</f>
        <v>125208222028859.31</v>
      </c>
      <c r="AE23" s="16">
        <f>'KEEI BAU - Industry'!AU$36*'Others Split'!$F$14</f>
        <v>126402221729351.06</v>
      </c>
      <c r="AF23" s="16">
        <f>'KEEI BAU - Industry'!AV$36*'Others Split'!$F$14</f>
        <v>127596221429843.22</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f>'KEEI BAU - Industry'!R$36*'Others Split'!$F$15</f>
        <v>17606129862.968643</v>
      </c>
      <c r="C26" s="16">
        <f>'KEEI BAU - Industry'!S$36*'Others Split'!$F$15</f>
        <v>19302061650.986099</v>
      </c>
      <c r="D26" s="16">
        <f>'KEEI BAU - Industry'!T$36*'Others Split'!$F$15</f>
        <v>20997993439.003548</v>
      </c>
      <c r="E26" s="16">
        <f>'KEEI BAU - Industry'!U$36*'Others Split'!$F$15</f>
        <v>22693925227.021</v>
      </c>
      <c r="F26" s="16">
        <f>'KEEI BAU - Industry'!V$36*'Others Split'!$F$15</f>
        <v>24389857015.038452</v>
      </c>
      <c r="G26" s="16">
        <f>'KEEI BAU - Industry'!W$36*'Others Split'!$F$15</f>
        <v>26085788803.055904</v>
      </c>
      <c r="H26" s="16">
        <f>'KEEI BAU - Industry'!X$36*'Others Split'!$F$15</f>
        <v>26697000045.695248</v>
      </c>
      <c r="I26" s="16">
        <f>'KEEI BAU - Industry'!Y$36*'Others Split'!$F$15</f>
        <v>27308211288.33461</v>
      </c>
      <c r="J26" s="16">
        <f>'KEEI BAU - Industry'!Z$36*'Others Split'!$F$15</f>
        <v>27919422530.973972</v>
      </c>
      <c r="K26" s="16">
        <f>'KEEI BAU - Industry'!AA$36*'Others Split'!$F$15</f>
        <v>28530633773.613335</v>
      </c>
      <c r="L26" s="16">
        <f>'KEEI BAU - Industry'!AB$36*'Others Split'!$F$15</f>
        <v>29141845016.252701</v>
      </c>
      <c r="M26" s="16">
        <f>'KEEI BAU - Industry'!AC$36*'Others Split'!$F$15</f>
        <v>29566994997.814629</v>
      </c>
      <c r="N26" s="16">
        <f>'KEEI BAU - Industry'!AD$36*'Others Split'!$F$15</f>
        <v>29992144979.37656</v>
      </c>
      <c r="O26" s="16">
        <f>'KEEI BAU - Industry'!AE$36*'Others Split'!$F$15</f>
        <v>30417294960.938492</v>
      </c>
      <c r="P26" s="16">
        <f>'KEEI BAU - Industry'!AF$36*'Others Split'!$F$15</f>
        <v>30842444942.50042</v>
      </c>
      <c r="Q26" s="16">
        <f>'KEEI BAU - Industry'!AG$36*'Others Split'!$F$15</f>
        <v>31267594924.062359</v>
      </c>
      <c r="R26" s="16">
        <f>'KEEI BAU - Industry'!AH$36*'Others Split'!$F$15</f>
        <v>31542035284.151562</v>
      </c>
      <c r="S26" s="16">
        <f>'KEEI BAU - Industry'!AI$36*'Others Split'!$F$15</f>
        <v>31816475644.240776</v>
      </c>
      <c r="T26" s="16">
        <f>'KEEI BAU - Industry'!AJ$36*'Others Split'!$F$15</f>
        <v>32090916004.329987</v>
      </c>
      <c r="U26" s="16">
        <f>'KEEI BAU - Industry'!AK$36*'Others Split'!$F$15</f>
        <v>32365356364.419197</v>
      </c>
      <c r="V26" s="16">
        <f>'KEEI BAU - Industry'!AL$36*'Others Split'!$F$15</f>
        <v>32639796724.508404</v>
      </c>
      <c r="W26" s="16">
        <f>'KEEI BAU - Industry'!AM$36*'Others Split'!$F$15</f>
        <v>33115183246.561245</v>
      </c>
      <c r="X26" s="16">
        <f>'KEEI BAU - Industry'!AN$36*'Others Split'!$F$15</f>
        <v>33453561021.820671</v>
      </c>
      <c r="Y26" s="16">
        <f>'KEEI BAU - Industry'!AO$36*'Others Split'!$F$15</f>
        <v>33791938797.080212</v>
      </c>
      <c r="Z26" s="16">
        <f>'KEEI BAU - Industry'!AP$36*'Others Split'!$F$15</f>
        <v>34130316572.339634</v>
      </c>
      <c r="AA26" s="16">
        <f>'KEEI BAU - Industry'!AQ$36*'Others Split'!$F$15</f>
        <v>34468694347.59906</v>
      </c>
      <c r="AB26" s="16">
        <f>'KEEI BAU - Industry'!AR$36*'Others Split'!$F$15</f>
        <v>34807072122.858482</v>
      </c>
      <c r="AC26" s="16">
        <f>'KEEI BAU - Industry'!AS$36*'Others Split'!$F$15</f>
        <v>35145449898.118027</v>
      </c>
      <c r="AD26" s="16">
        <f>'KEEI BAU - Industry'!AT$36*'Others Split'!$F$15</f>
        <v>35483827673.377449</v>
      </c>
      <c r="AE26" s="16">
        <f>'KEEI BAU - Industry'!AU$36*'Others Split'!$F$15</f>
        <v>35822205448.636871</v>
      </c>
      <c r="AF26" s="16">
        <f>'KEEI BAU - Industry'!AV$36*'Others Split'!$F$15</f>
        <v>36160583223.896416</v>
      </c>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B180A-9920-4E36-ABDA-9DDF04369952}">
  <dimension ref="A1:AI82"/>
  <sheetViews>
    <sheetView zoomScaleNormal="100" workbookViewId="0">
      <selection activeCell="G12" sqref="G12"/>
    </sheetView>
  </sheetViews>
  <sheetFormatPr defaultColWidth="9.140625" defaultRowHeight="15"/>
  <cols>
    <col min="1" max="1" width="39.85546875" customWidth="1"/>
    <col min="2" max="2" width="22" bestFit="1" customWidth="1"/>
    <col min="3" max="33" width="10.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cm="1">
        <f t="array" ref="B2">TREND($G2:$L2,$G$1:$L$1,B$1)</f>
        <v>1454764593.0333252</v>
      </c>
      <c r="C2" s="16" cm="1">
        <f t="array" ref="C2">TREND($G2:$L2,$G$1:$L$1,C$1)</f>
        <v>1481750339.2506104</v>
      </c>
      <c r="D2" s="16" cm="1">
        <f t="array" ref="D2">TREND($G2:$L2,$G$1:$L$1,D$1)</f>
        <v>1508736085.4678955</v>
      </c>
      <c r="E2" s="16" cm="1">
        <f t="array" ref="E2">TREND($G2:$L2,$G$1:$L$1,E$1)</f>
        <v>1535721831.6851807</v>
      </c>
      <c r="F2" s="16" cm="1">
        <f t="array" ref="F2">TREND($G2:$L2,$G$1:$L$1,F$1)</f>
        <v>1562707577.9024658</v>
      </c>
      <c r="G2" s="16">
        <f>'KEEI BAU - Industry'!W38*'Others Split'!$G$6</f>
        <v>1589693324.1197531</v>
      </c>
      <c r="H2" s="16">
        <f>'KEEI BAU - Industry'!X38*'Others Split'!$G$6</f>
        <v>1616679070.3370383</v>
      </c>
      <c r="I2" s="16">
        <f>'KEEI BAU - Industry'!Y38*'Others Split'!$G$6</f>
        <v>1643664816.5543232</v>
      </c>
      <c r="J2" s="16">
        <f>'KEEI BAU - Industry'!Z38*'Others Split'!$G$6</f>
        <v>1670650562.7716081</v>
      </c>
      <c r="K2" s="16">
        <f>'KEEI BAU - Industry'!AA38*'Others Split'!$G$6</f>
        <v>1697636308.988893</v>
      </c>
      <c r="L2" s="16">
        <f>'KEEI BAU - Industry'!AB38*'Others Split'!$G$6</f>
        <v>1724622055.2061784</v>
      </c>
      <c r="M2" s="16">
        <f>'KEEI BAU - Industry'!AC38*'Others Split'!$G$6</f>
        <v>1752840652.7734909</v>
      </c>
      <c r="N2" s="16">
        <f>'KEEI BAU - Industry'!AD38*'Others Split'!$G$6</f>
        <v>1781059250.3408041</v>
      </c>
      <c r="O2" s="16">
        <f>'KEEI BAU - Industry'!AE38*'Others Split'!$G$6</f>
        <v>1809277847.9081173</v>
      </c>
      <c r="P2" s="16">
        <f>'KEEI BAU - Industry'!AF38*'Others Split'!$G$6</f>
        <v>1837496445.4754305</v>
      </c>
      <c r="Q2" s="16">
        <f>'KEEI BAU - Industry'!AG38*'Others Split'!$G$6</f>
        <v>1865715043.0427439</v>
      </c>
      <c r="R2" s="16">
        <f>'KEEI BAU - Industry'!AH38*'Others Split'!$G$6</f>
        <v>1897769178.1434779</v>
      </c>
      <c r="S2" s="16">
        <f>'KEEI BAU - Industry'!AI38*'Others Split'!$G$6</f>
        <v>1929823313.2442124</v>
      </c>
      <c r="T2" s="16">
        <f>'KEEI BAU - Industry'!AJ38*'Others Split'!$G$6</f>
        <v>1961877448.3449466</v>
      </c>
      <c r="U2" s="16">
        <f>'KEEI BAU - Industry'!AK38*'Others Split'!$G$6</f>
        <v>1993931583.4456811</v>
      </c>
      <c r="V2" s="16">
        <f>'KEEI BAU - Industry'!AL38*'Others Split'!$G$6</f>
        <v>2025985718.5464144</v>
      </c>
      <c r="W2" s="16">
        <f>'KEEI BAU - Industry'!AM38*'Others Split'!$G$6</f>
        <v>2052925803.6025853</v>
      </c>
      <c r="X2" s="16">
        <f>'KEEI BAU - Industry'!AN38*'Others Split'!$G$6</f>
        <v>2083352740.9618645</v>
      </c>
      <c r="Y2" s="16">
        <f>'KEEI BAU - Industry'!AO38*'Others Split'!$G$6</f>
        <v>2113779678.3211524</v>
      </c>
      <c r="Z2" s="16">
        <f>'KEEI BAU - Industry'!AP38*'Others Split'!$G$6</f>
        <v>2144206615.6804318</v>
      </c>
      <c r="AA2" s="16">
        <f>'KEEI BAU - Industry'!AQ38*'Others Split'!$G$6</f>
        <v>2174633553.0397196</v>
      </c>
      <c r="AB2" s="16">
        <f>'KEEI BAU - Industry'!AR38*'Others Split'!$G$6</f>
        <v>2205060490.3989987</v>
      </c>
      <c r="AC2" s="16">
        <f>'KEEI BAU - Industry'!AS38*'Others Split'!$G$6</f>
        <v>2235487427.758287</v>
      </c>
      <c r="AD2" s="16">
        <f>'KEEI BAU - Industry'!AT38*'Others Split'!$G$6</f>
        <v>2265914365.1175661</v>
      </c>
      <c r="AE2" s="16">
        <f>'KEEI BAU - Industry'!AU38*'Others Split'!$G$6</f>
        <v>2296341302.4768453</v>
      </c>
      <c r="AF2" s="16">
        <f>'KEEI BAU - Industry'!AV38*'Others Split'!$G$6</f>
        <v>2326768239.8361335</v>
      </c>
    </row>
    <row r="3" spans="1:35">
      <c r="A3" t="s">
        <v>3</v>
      </c>
      <c r="B3" s="16" cm="1">
        <f t="array" ref="B3">TREND($G3:$L3,$G$1:$L$1,B$1)</f>
        <v>0</v>
      </c>
      <c r="C3" s="16" cm="1">
        <f t="array" ref="C3">TREND($G3:$L3,$G$1:$L$1,C$1)</f>
        <v>0</v>
      </c>
      <c r="D3" s="16" cm="1">
        <f t="array" ref="D3">TREND($G3:$L3,$G$1:$L$1,D$1)</f>
        <v>0</v>
      </c>
      <c r="E3" s="16" cm="1">
        <f t="array" ref="E3">TREND($G3:$L3,$G$1:$L$1,E$1)</f>
        <v>0</v>
      </c>
      <c r="F3" s="16" cm="1">
        <f t="array" ref="F3">TREND($G3:$L3,$G$1:$L$1,F$1)</f>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cm="1">
        <f t="array" ref="B4">TREND($G4:$L4,$G$1:$L$1,B$1)</f>
        <v>0</v>
      </c>
      <c r="C4" s="16" cm="1">
        <f t="array" ref="C4">TREND($G4:$L4,$G$1:$L$1,C$1)</f>
        <v>0</v>
      </c>
      <c r="D4" s="16" cm="1">
        <f t="array" ref="D4">TREND($G4:$L4,$G$1:$L$1,D$1)</f>
        <v>0</v>
      </c>
      <c r="E4" s="16" cm="1">
        <f t="array" ref="E4">TREND($G4:$L4,$G$1:$L$1,E$1)</f>
        <v>0</v>
      </c>
      <c r="F4" s="16" cm="1">
        <f t="array" ref="F4">TREND($G4:$L4,$G$1:$L$1,F$1)</f>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cm="1">
        <f t="array" ref="B5">TREND($G5:$L5,$G$1:$L$1,B$1)</f>
        <v>0</v>
      </c>
      <c r="C5" s="16" cm="1">
        <f t="array" ref="C5">TREND($G5:$L5,$G$1:$L$1,C$1)</f>
        <v>0</v>
      </c>
      <c r="D5" s="16" cm="1">
        <f t="array" ref="D5">TREND($G5:$L5,$G$1:$L$1,D$1)</f>
        <v>0</v>
      </c>
      <c r="E5" s="16" cm="1">
        <f t="array" ref="E5">TREND($G5:$L5,$G$1:$L$1,E$1)</f>
        <v>0</v>
      </c>
      <c r="F5" s="16" cm="1">
        <f t="array" ref="F5">TREND($G5:$L5,$G$1:$L$1,F$1)</f>
        <v>0</v>
      </c>
      <c r="G5" s="16">
        <f>'KEEI BAU - Industry'!W$38*'Others Split'!$G$7</f>
        <v>0</v>
      </c>
      <c r="H5" s="16">
        <f>'KEEI BAU - Industry'!X$38*'Others Split'!$G$7</f>
        <v>0</v>
      </c>
      <c r="I5" s="16">
        <f>'KEEI BAU - Industry'!Y$38*'Others Split'!$G$7</f>
        <v>0</v>
      </c>
      <c r="J5" s="16">
        <f>'KEEI BAU - Industry'!Z$38*'Others Split'!$G$7</f>
        <v>0</v>
      </c>
      <c r="K5" s="16">
        <f>'KEEI BAU - Industry'!AA$38*'Others Split'!$G$7</f>
        <v>0</v>
      </c>
      <c r="L5" s="16">
        <f>'KEEI BAU - Industry'!AB$38*'Others Split'!$G$7</f>
        <v>0</v>
      </c>
      <c r="M5" s="16">
        <f>'KEEI BAU - Industry'!AC$38*'Others Split'!$G$7</f>
        <v>0</v>
      </c>
      <c r="N5" s="16">
        <f>'KEEI BAU - Industry'!AD$38*'Others Split'!$G$7</f>
        <v>0</v>
      </c>
      <c r="O5" s="16">
        <f>'KEEI BAU - Industry'!AE$38*'Others Split'!$G$7</f>
        <v>0</v>
      </c>
      <c r="P5" s="16">
        <f>'KEEI BAU - Industry'!AF$38*'Others Split'!$G$7</f>
        <v>0</v>
      </c>
      <c r="Q5" s="16">
        <f>'KEEI BAU - Industry'!AG$38*'Others Split'!$G$7</f>
        <v>0</v>
      </c>
      <c r="R5" s="16">
        <f>'KEEI BAU - Industry'!AH$38*'Others Split'!$G$7</f>
        <v>0</v>
      </c>
      <c r="S5" s="16">
        <f>'KEEI BAU - Industry'!AI$38*'Others Split'!$G$7</f>
        <v>0</v>
      </c>
      <c r="T5" s="16">
        <f>'KEEI BAU - Industry'!AJ$38*'Others Split'!$G$7</f>
        <v>0</v>
      </c>
      <c r="U5" s="16">
        <f>'KEEI BAU - Industry'!AK$38*'Others Split'!$G$7</f>
        <v>0</v>
      </c>
      <c r="V5" s="16">
        <f>'KEEI BAU - Industry'!AL$38*'Others Split'!$G$7</f>
        <v>0</v>
      </c>
      <c r="W5" s="16">
        <f>'KEEI BAU - Industry'!AM$38*'Others Split'!$G$7</f>
        <v>0</v>
      </c>
      <c r="X5" s="16">
        <f>'KEEI BAU - Industry'!AN$38*'Others Split'!$G$7</f>
        <v>0</v>
      </c>
      <c r="Y5" s="16">
        <f>'KEEI BAU - Industry'!AO$38*'Others Split'!$G$7</f>
        <v>0</v>
      </c>
      <c r="Z5" s="16">
        <f>'KEEI BAU - Industry'!AP$38*'Others Split'!$G$7</f>
        <v>0</v>
      </c>
      <c r="AA5" s="16">
        <f>'KEEI BAU - Industry'!AQ$38*'Others Split'!$G$7</f>
        <v>0</v>
      </c>
      <c r="AB5" s="16">
        <f>'KEEI BAU - Industry'!AR$38*'Others Split'!$G$7</f>
        <v>0</v>
      </c>
      <c r="AC5" s="16">
        <f>'KEEI BAU - Industry'!AS$38*'Others Split'!$G$7</f>
        <v>0</v>
      </c>
      <c r="AD5" s="16">
        <f>'KEEI BAU - Industry'!AT$38*'Others Split'!$G$7</f>
        <v>0</v>
      </c>
      <c r="AE5" s="16">
        <f>'KEEI BAU - Industry'!AU$38*'Others Split'!$G$7</f>
        <v>0</v>
      </c>
      <c r="AF5" s="16">
        <f>'KEEI BAU - Industry'!AV$38*'Others Split'!$G$7</f>
        <v>0</v>
      </c>
    </row>
    <row r="6" spans="1:35">
      <c r="A6" t="s">
        <v>6</v>
      </c>
      <c r="B6" s="16" cm="1">
        <f t="array" ref="B6">TREND($G6:$L6,$G$1:$L$1,B$1)</f>
        <v>28827082944599.75</v>
      </c>
      <c r="C6" s="16" cm="1">
        <f t="array" ref="C6">TREND($G6:$L6,$G$1:$L$1,C$1)</f>
        <v>29361822618807.5</v>
      </c>
      <c r="D6" s="16" cm="1">
        <f t="array" ref="D6">TREND($G6:$L6,$G$1:$L$1,D$1)</f>
        <v>29896562293015.125</v>
      </c>
      <c r="E6" s="16" cm="1">
        <f t="array" ref="E6">TREND($G6:$L6,$G$1:$L$1,E$1)</f>
        <v>30431301967222.875</v>
      </c>
      <c r="F6" s="16" cm="1">
        <f t="array" ref="F6">TREND($G6:$L6,$G$1:$L$1,F$1)</f>
        <v>30966041641430.625</v>
      </c>
      <c r="G6" s="16">
        <f>'KEEI BAU - Industry'!W$38*'Others Split'!$G$8</f>
        <v>31500781315638.449</v>
      </c>
      <c r="H6" s="16">
        <f>'KEEI BAU - Industry'!X$38*'Others Split'!$G$8</f>
        <v>32035520989846.191</v>
      </c>
      <c r="I6" s="16">
        <f>'KEEI BAU - Industry'!Y$38*'Others Split'!$G$8</f>
        <v>32570260664053.926</v>
      </c>
      <c r="J6" s="16">
        <f>'KEEI BAU - Industry'!Z$38*'Others Split'!$G$8</f>
        <v>33105000338261.66</v>
      </c>
      <c r="K6" s="16">
        <f>'KEEI BAU - Industry'!AA$38*'Others Split'!$G$8</f>
        <v>33639740012469.398</v>
      </c>
      <c r="L6" s="16">
        <f>'KEEI BAU - Industry'!AB$38*'Others Split'!$G$8</f>
        <v>34174479686677.145</v>
      </c>
      <c r="M6" s="16">
        <f>'KEEI BAU - Industry'!AC$38*'Others Split'!$G$8</f>
        <v>34733649092193.852</v>
      </c>
      <c r="N6" s="16">
        <f>'KEEI BAU - Industry'!AD$38*'Others Split'!$G$8</f>
        <v>35292818497710.57</v>
      </c>
      <c r="O6" s="16">
        <f>'KEEI BAU - Industry'!AE$38*'Others Split'!$G$8</f>
        <v>35851987903227.289</v>
      </c>
      <c r="P6" s="16">
        <f>'KEEI BAU - Industry'!AF$38*'Others Split'!$G$8</f>
        <v>36411157308744.008</v>
      </c>
      <c r="Q6" s="16">
        <f>'KEEI BAU - Industry'!AG$38*'Others Split'!$G$8</f>
        <v>36970326714260.734</v>
      </c>
      <c r="R6" s="16">
        <f>'KEEI BAU - Industry'!AH$38*'Others Split'!$G$8</f>
        <v>37605499728294.281</v>
      </c>
      <c r="S6" s="16">
        <f>'KEEI BAU - Industry'!AI$38*'Others Split'!$G$8</f>
        <v>38240672742327.836</v>
      </c>
      <c r="T6" s="16">
        <f>'KEEI BAU - Industry'!AJ$38*'Others Split'!$G$8</f>
        <v>38875845756361.391</v>
      </c>
      <c r="U6" s="16">
        <f>'KEEI BAU - Industry'!AK$38*'Others Split'!$G$8</f>
        <v>39511018770394.945</v>
      </c>
      <c r="V6" s="16">
        <f>'KEEI BAU - Industry'!AL$38*'Others Split'!$G$8</f>
        <v>40146191784428.477</v>
      </c>
      <c r="W6" s="16">
        <f>'KEEI BAU - Industry'!AM$38*'Others Split'!$G$8</f>
        <v>40680026653772.883</v>
      </c>
      <c r="X6" s="16">
        <f>'KEEI BAU - Industry'!AN$38*'Others Split'!$G$8</f>
        <v>41282955712678.008</v>
      </c>
      <c r="Y6" s="16">
        <f>'KEEI BAU - Industry'!AO$38*'Others Split'!$G$8</f>
        <v>41885884771583.305</v>
      </c>
      <c r="Z6" s="16">
        <f>'KEEI BAU - Industry'!AP$38*'Others Split'!$G$8</f>
        <v>42488813830488.438</v>
      </c>
      <c r="AA6" s="16">
        <f>'KEEI BAU - Industry'!AQ$38*'Others Split'!$G$8</f>
        <v>43091742889393.734</v>
      </c>
      <c r="AB6" s="16">
        <f>'KEEI BAU - Industry'!AR$38*'Others Split'!$G$8</f>
        <v>43694671948298.859</v>
      </c>
      <c r="AC6" s="16">
        <f>'KEEI BAU - Industry'!AS$38*'Others Split'!$G$8</f>
        <v>44297601007204.156</v>
      </c>
      <c r="AD6" s="16">
        <f>'KEEI BAU - Industry'!AT$38*'Others Split'!$G$8</f>
        <v>44900530066109.289</v>
      </c>
      <c r="AE6" s="16">
        <f>'KEEI BAU - Industry'!AU$38*'Others Split'!$G$8</f>
        <v>45503459125014.414</v>
      </c>
      <c r="AF6" s="16">
        <f>'KEEI BAU - Industry'!AV$38*'Others Split'!$G$8</f>
        <v>46106388183919.711</v>
      </c>
    </row>
    <row r="7" spans="1:35">
      <c r="A7" t="s">
        <v>7</v>
      </c>
      <c r="B7" s="16" cm="1">
        <f t="array" ref="B7">TREND($G7:$L7,$G$1:$L$1,B$1)</f>
        <v>9259683080846.9375</v>
      </c>
      <c r="C7" s="16" cm="1">
        <f t="array" ref="C7">TREND($G7:$L7,$G$1:$L$1,C$1)</f>
        <v>9431449330086.75</v>
      </c>
      <c r="D7" s="16" cm="1">
        <f t="array" ref="D7">TREND($G7:$L7,$G$1:$L$1,D$1)</f>
        <v>9603215579326.5625</v>
      </c>
      <c r="E7" s="16" cm="1">
        <f t="array" ref="E7">TREND($G7:$L7,$G$1:$L$1,E$1)</f>
        <v>9774981828566.375</v>
      </c>
      <c r="F7" s="16" cm="1">
        <f t="array" ref="F7">TREND($G7:$L7,$G$1:$L$1,F$1)</f>
        <v>9946748077806.1875</v>
      </c>
      <c r="G7" s="16">
        <f>'KEEI BAU - Industry'!W$38*'Others Split'!$G$9</f>
        <v>10118514327045.945</v>
      </c>
      <c r="H7" s="16">
        <f>'KEEI BAU - Industry'!X$38*'Others Split'!$G$9</f>
        <v>10290280576285.762</v>
      </c>
      <c r="I7" s="16">
        <f>'KEEI BAU - Industry'!Y$38*'Others Split'!$G$9</f>
        <v>10462046825525.576</v>
      </c>
      <c r="J7" s="16">
        <f>'KEEI BAU - Industry'!Z$38*'Others Split'!$G$9</f>
        <v>10633813074765.393</v>
      </c>
      <c r="K7" s="16">
        <f>'KEEI BAU - Industry'!AA$38*'Others Split'!$G$9</f>
        <v>10805579324005.207</v>
      </c>
      <c r="L7" s="16">
        <f>'KEEI BAU - Industry'!AB$38*'Others Split'!$G$9</f>
        <v>10977345573245.025</v>
      </c>
      <c r="M7" s="16">
        <f>'KEEI BAU - Industry'!AC$38*'Others Split'!$G$9</f>
        <v>11156959011536.402</v>
      </c>
      <c r="N7" s="16">
        <f>'KEEI BAU - Industry'!AD$38*'Others Split'!$G$9</f>
        <v>11336572449827.781</v>
      </c>
      <c r="O7" s="16">
        <f>'KEEI BAU - Industry'!AE$38*'Others Split'!$G$9</f>
        <v>11516185888119.162</v>
      </c>
      <c r="P7" s="16">
        <f>'KEEI BAU - Industry'!AF$38*'Others Split'!$G$9</f>
        <v>11695799326410.541</v>
      </c>
      <c r="Q7" s="16">
        <f>'KEEI BAU - Industry'!AG$38*'Others Split'!$G$9</f>
        <v>11875412764701.924</v>
      </c>
      <c r="R7" s="16">
        <f>'KEEI BAU - Industry'!AH$38*'Others Split'!$G$9</f>
        <v>12079439680042.615</v>
      </c>
      <c r="S7" s="16">
        <f>'KEEI BAU - Industry'!AI$38*'Others Split'!$G$9</f>
        <v>12283466595383.309</v>
      </c>
      <c r="T7" s="16">
        <f>'KEEI BAU - Industry'!AJ$38*'Others Split'!$G$9</f>
        <v>12487493510724.002</v>
      </c>
      <c r="U7" s="16">
        <f>'KEEI BAU - Industry'!AK$38*'Others Split'!$G$9</f>
        <v>12691520426064.697</v>
      </c>
      <c r="V7" s="16">
        <f>'KEEI BAU - Industry'!AL$38*'Others Split'!$G$9</f>
        <v>12895547341405.383</v>
      </c>
      <c r="W7" s="16">
        <f>'KEEI BAU - Industry'!AM$38*'Others Split'!$G$9</f>
        <v>13067022954013.648</v>
      </c>
      <c r="X7" s="16">
        <f>'KEEI BAU - Industry'!AN$38*'Others Split'!$G$9</f>
        <v>13260692636666.73</v>
      </c>
      <c r="Y7" s="16">
        <f>'KEEI BAU - Industry'!AO$38*'Others Split'!$G$9</f>
        <v>13454362319319.869</v>
      </c>
      <c r="Z7" s="16">
        <f>'KEEI BAU - Industry'!AP$38*'Others Split'!$G$9</f>
        <v>13648032001972.951</v>
      </c>
      <c r="AA7" s="16">
        <f>'KEEI BAU - Industry'!AQ$38*'Others Split'!$G$9</f>
        <v>13841701684626.088</v>
      </c>
      <c r="AB7" s="16">
        <f>'KEEI BAU - Industry'!AR$38*'Others Split'!$G$9</f>
        <v>14035371367279.172</v>
      </c>
      <c r="AC7" s="16">
        <f>'KEEI BAU - Industry'!AS$38*'Others Split'!$G$9</f>
        <v>14229041049932.309</v>
      </c>
      <c r="AD7" s="16">
        <f>'KEEI BAU - Industry'!AT$38*'Others Split'!$G$9</f>
        <v>14422710732585.393</v>
      </c>
      <c r="AE7" s="16">
        <f>'KEEI BAU - Industry'!AU$38*'Others Split'!$G$9</f>
        <v>14616380415238.475</v>
      </c>
      <c r="AF7" s="16">
        <f>'KEEI BAU - Industry'!AV$38*'Others Split'!$G$9</f>
        <v>14810050097891.613</v>
      </c>
    </row>
    <row r="8" spans="1:35">
      <c r="A8" t="s">
        <v>8</v>
      </c>
      <c r="B8" s="16" cm="1">
        <f t="array" ref="B8">TREND($G8:$L8,$G$1:$L$1,B$1)</f>
        <v>958015707607.31641</v>
      </c>
      <c r="C8" s="16" cm="1">
        <f t="array" ref="C8">TREND($G8:$L8,$G$1:$L$1,C$1)</f>
        <v>975786808774.80078</v>
      </c>
      <c r="D8" s="16" cm="1">
        <f t="array" ref="D8">TREND($G8:$L8,$G$1:$L$1,D$1)</f>
        <v>993557909942.27734</v>
      </c>
      <c r="E8" s="16" cm="1">
        <f t="array" ref="E8">TREND($G8:$L8,$G$1:$L$1,E$1)</f>
        <v>1011329011109.7617</v>
      </c>
      <c r="F8" s="16" cm="1">
        <f t="array" ref="F8">TREND($G8:$L8,$G$1:$L$1,F$1)</f>
        <v>1029100112277.2383</v>
      </c>
      <c r="G8" s="16">
        <f>'KEEI BAU - Industry'!W$38*'Others Split'!$G$10</f>
        <v>1046871213444.7155</v>
      </c>
      <c r="H8" s="16">
        <f>'KEEI BAU - Industry'!X$38*'Others Split'!$G$10</f>
        <v>1064642314612.1959</v>
      </c>
      <c r="I8" s="16">
        <f>'KEEI BAU - Industry'!Y$38*'Others Split'!$G$10</f>
        <v>1082413415779.6763</v>
      </c>
      <c r="J8" s="16">
        <f>'KEEI BAU - Industry'!Z$38*'Others Split'!$G$10</f>
        <v>1100184516947.1565</v>
      </c>
      <c r="K8" s="16">
        <f>'KEEI BAU - Industry'!AA$38*'Others Split'!$G$10</f>
        <v>1117955618114.637</v>
      </c>
      <c r="L8" s="16">
        <f>'KEEI BAU - Industry'!AB$38*'Others Split'!$G$10</f>
        <v>1135726719282.1174</v>
      </c>
      <c r="M8" s="16">
        <f>'KEEI BAU - Industry'!AC$38*'Others Split'!$G$10</f>
        <v>1154309698167.9087</v>
      </c>
      <c r="N8" s="16">
        <f>'KEEI BAU - Industry'!AD$38*'Others Split'!$G$10</f>
        <v>1172892677053.7004</v>
      </c>
      <c r="O8" s="16">
        <f>'KEEI BAU - Industry'!AE$38*'Others Split'!$G$10</f>
        <v>1191475655939.4919</v>
      </c>
      <c r="P8" s="16">
        <f>'KEEI BAU - Industry'!AF$38*'Others Split'!$G$10</f>
        <v>1210058634825.2834</v>
      </c>
      <c r="Q8" s="16">
        <f>'KEEI BAU - Industry'!AG$38*'Others Split'!$G$10</f>
        <v>1228641613711.0754</v>
      </c>
      <c r="R8" s="16">
        <f>'KEEI BAU - Industry'!AH$38*'Others Split'!$G$10</f>
        <v>1249750434387.1685</v>
      </c>
      <c r="S8" s="16">
        <f>'KEEI BAU - Industry'!AI$38*'Others Split'!$G$10</f>
        <v>1270859255063.262</v>
      </c>
      <c r="T8" s="16">
        <f>'KEEI BAU - Industry'!AJ$38*'Others Split'!$G$10</f>
        <v>1291968075739.3552</v>
      </c>
      <c r="U8" s="16">
        <f>'KEEI BAU - Industry'!AK$38*'Others Split'!$G$10</f>
        <v>1313076896415.4485</v>
      </c>
      <c r="V8" s="16">
        <f>'KEEI BAU - Industry'!AL$38*'Others Split'!$G$10</f>
        <v>1334185717091.5413</v>
      </c>
      <c r="W8" s="16">
        <f>'KEEI BAU - Industry'!AM$38*'Others Split'!$G$10</f>
        <v>1351926748713.8977</v>
      </c>
      <c r="X8" s="16">
        <f>'KEEI BAU - Industry'!AN$38*'Others Split'!$G$10</f>
        <v>1371964000145.6182</v>
      </c>
      <c r="Y8" s="16">
        <f>'KEEI BAU - Industry'!AO$38*'Others Split'!$G$10</f>
        <v>1392001251577.3445</v>
      </c>
      <c r="Z8" s="16">
        <f>'KEEI BAU - Industry'!AP$38*'Others Split'!$G$10</f>
        <v>1412038503009.0649</v>
      </c>
      <c r="AA8" s="16">
        <f>'KEEI BAU - Industry'!AQ$38*'Others Split'!$G$10</f>
        <v>1432075754440.791</v>
      </c>
      <c r="AB8" s="16">
        <f>'KEEI BAU - Industry'!AR$38*'Others Split'!$G$10</f>
        <v>1452113005872.5117</v>
      </c>
      <c r="AC8" s="16">
        <f>'KEEI BAU - Industry'!AS$38*'Others Split'!$G$10</f>
        <v>1472150257304.2378</v>
      </c>
      <c r="AD8" s="16">
        <f>'KEEI BAU - Industry'!AT$38*'Others Split'!$G$10</f>
        <v>1492187508735.9583</v>
      </c>
      <c r="AE8" s="16">
        <f>'KEEI BAU - Industry'!AU$38*'Others Split'!$G$10</f>
        <v>1512224760167.6787</v>
      </c>
      <c r="AF8" s="16">
        <f>'KEEI BAU - Industry'!AV$38*'Others Split'!$G$10</f>
        <v>1532262011599.405</v>
      </c>
    </row>
    <row r="9" spans="1:35">
      <c r="A9" t="s">
        <v>9</v>
      </c>
      <c r="B9" s="16" cm="1">
        <f t="array" ref="B9">TREND($G9:$L9,$G$1:$L$1,B$1)</f>
        <v>10383932254755.688</v>
      </c>
      <c r="C9" s="16" cm="1">
        <f t="array" ref="C9">TREND($G9:$L9,$G$1:$L$1,C$1)</f>
        <v>10576553220310</v>
      </c>
      <c r="D9" s="16" cm="1">
        <f t="array" ref="D9">TREND($G9:$L9,$G$1:$L$1,D$1)</f>
        <v>10769174185864.313</v>
      </c>
      <c r="E9" s="16" cm="1">
        <f t="array" ref="E9">TREND($G9:$L9,$G$1:$L$1,E$1)</f>
        <v>10961795151418.625</v>
      </c>
      <c r="F9" s="16" cm="1">
        <f t="array" ref="F9">TREND($G9:$L9,$G$1:$L$1,F$1)</f>
        <v>11154416116972.938</v>
      </c>
      <c r="G9" s="16">
        <f>'KEEI BAU - Industry'!W$38*'Others Split'!$G$11</f>
        <v>11347037082527.271</v>
      </c>
      <c r="H9" s="16">
        <f>'KEEI BAU - Industry'!X$38*'Others Split'!$G$11</f>
        <v>11539658048081.594</v>
      </c>
      <c r="I9" s="16">
        <f>'KEEI BAU - Industry'!Y$38*'Others Split'!$G$11</f>
        <v>11732279013635.912</v>
      </c>
      <c r="J9" s="16">
        <f>'KEEI BAU - Industry'!Z$38*'Others Split'!$G$11</f>
        <v>11924899979190.23</v>
      </c>
      <c r="K9" s="16">
        <f>'KEEI BAU - Industry'!AA$38*'Others Split'!$G$11</f>
        <v>12117520944744.551</v>
      </c>
      <c r="L9" s="16">
        <f>'KEEI BAU - Industry'!AB$38*'Others Split'!$G$11</f>
        <v>12310141910298.873</v>
      </c>
      <c r="M9" s="16">
        <f>'KEEI BAU - Industry'!AC$38*'Others Split'!$G$11</f>
        <v>12511562818441.965</v>
      </c>
      <c r="N9" s="16">
        <f>'KEEI BAU - Industry'!AD$38*'Others Split'!$G$11</f>
        <v>12712983726585.059</v>
      </c>
      <c r="O9" s="16">
        <f>'KEEI BAU - Industry'!AE$38*'Others Split'!$G$11</f>
        <v>12914404634728.154</v>
      </c>
      <c r="P9" s="16">
        <f>'KEEI BAU - Industry'!AF$38*'Others Split'!$G$11</f>
        <v>13115825542871.25</v>
      </c>
      <c r="Q9" s="16">
        <f>'KEEI BAU - Industry'!AG$38*'Others Split'!$G$11</f>
        <v>13317246451014.346</v>
      </c>
      <c r="R9" s="16">
        <f>'KEEI BAU - Industry'!AH$38*'Others Split'!$G$11</f>
        <v>13546044958322.521</v>
      </c>
      <c r="S9" s="16">
        <f>'KEEI BAU - Industry'!AI$38*'Others Split'!$G$11</f>
        <v>13774843465630.697</v>
      </c>
      <c r="T9" s="16">
        <f>'KEEI BAU - Industry'!AJ$38*'Others Split'!$G$11</f>
        <v>14003641972938.873</v>
      </c>
      <c r="U9" s="16">
        <f>'KEEI BAU - Industry'!AK$38*'Others Split'!$G$11</f>
        <v>14232440480247.049</v>
      </c>
      <c r="V9" s="16">
        <f>'KEEI BAU - Industry'!AL$38*'Others Split'!$G$11</f>
        <v>14461238987555.217</v>
      </c>
      <c r="W9" s="16">
        <f>'KEEI BAU - Industry'!AM$38*'Others Split'!$G$11</f>
        <v>14653534029309.939</v>
      </c>
      <c r="X9" s="16">
        <f>'KEEI BAU - Industry'!AN$38*'Others Split'!$G$11</f>
        <v>14870717797578.357</v>
      </c>
      <c r="Y9" s="16">
        <f>'KEEI BAU - Industry'!AO$38*'Others Split'!$G$11</f>
        <v>15087901565846.838</v>
      </c>
      <c r="Z9" s="16">
        <f>'KEEI BAU - Industry'!AP$38*'Others Split'!$G$11</f>
        <v>15305085334115.256</v>
      </c>
      <c r="AA9" s="16">
        <f>'KEEI BAU - Industry'!AQ$38*'Others Split'!$G$11</f>
        <v>15522269102383.736</v>
      </c>
      <c r="AB9" s="16">
        <f>'KEEI BAU - Industry'!AR$38*'Others Split'!$G$11</f>
        <v>15739452870652.154</v>
      </c>
      <c r="AC9" s="16">
        <f>'KEEI BAU - Industry'!AS$38*'Others Split'!$G$11</f>
        <v>15956636638920.635</v>
      </c>
      <c r="AD9" s="16">
        <f>'KEEI BAU - Industry'!AT$38*'Others Split'!$G$11</f>
        <v>16173820407189.053</v>
      </c>
      <c r="AE9" s="16">
        <f>'KEEI BAU - Industry'!AU$38*'Others Split'!$G$11</f>
        <v>16391004175457.473</v>
      </c>
      <c r="AF9" s="16">
        <f>'KEEI BAU - Industry'!AV$38*'Others Split'!$G$11</f>
        <v>16608187943725.951</v>
      </c>
    </row>
    <row r="10" spans="1:35">
      <c r="A10" t="s">
        <v>10</v>
      </c>
      <c r="B10" s="16" cm="1">
        <f t="array" ref="B10">TREND($G10:$L10,$G$1:$L$1,B$1)</f>
        <v>0</v>
      </c>
      <c r="C10" s="16" cm="1">
        <f t="array" ref="C10">TREND($G10:$L10,$G$1:$L$1,C$1)</f>
        <v>0</v>
      </c>
      <c r="D10" s="16" cm="1">
        <f t="array" ref="D10">TREND($G10:$L10,$G$1:$L$1,D$1)</f>
        <v>0</v>
      </c>
      <c r="E10" s="16" cm="1">
        <f t="array" ref="E10">TREND($G10:$L10,$G$1:$L$1,E$1)</f>
        <v>0</v>
      </c>
      <c r="F10" s="16" cm="1">
        <f t="array" ref="F10">TREND($G10:$L10,$G$1:$L$1,F$1)</f>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cm="1">
        <f t="array" ref="B11">TREND($G11:$L11,$G$1:$L$1,B$1)</f>
        <v>78917876452587</v>
      </c>
      <c r="C11" s="16" cm="1">
        <f t="array" ref="C11">TREND($G11:$L11,$G$1:$L$1,C$1)</f>
        <v>80887926231873.5</v>
      </c>
      <c r="D11" s="16" cm="1">
        <f t="array" ref="D11">TREND($G11:$L11,$G$1:$L$1,D$1)</f>
        <v>82857976011159.5</v>
      </c>
      <c r="E11" s="16" cm="1">
        <f t="array" ref="E11">TREND($G11:$L11,$G$1:$L$1,E$1)</f>
        <v>84828025790446</v>
      </c>
      <c r="F11" s="16" cm="1">
        <f t="array" ref="F11">TREND($G11:$L11,$G$1:$L$1,F$1)</f>
        <v>86798075569732</v>
      </c>
      <c r="G11" s="16">
        <f>'KEEI BAU - Industry'!W$10*'Petrochemicals Split'!$G$6</f>
        <v>88768125349018.266</v>
      </c>
      <c r="H11" s="16">
        <f>'KEEI BAU - Industry'!X$10*'Petrochemicals Split'!$G$6</f>
        <v>90738175128304.578</v>
      </c>
      <c r="I11" s="16">
        <f>'KEEI BAU - Industry'!Y$10*'Petrochemicals Split'!$G$6</f>
        <v>92708224907590.875</v>
      </c>
      <c r="J11" s="16">
        <f>'KEEI BAU - Industry'!Z$10*'Petrochemicals Split'!$G$6</f>
        <v>94678274686877.188</v>
      </c>
      <c r="K11" s="16">
        <f>'KEEI BAU - Industry'!AA$10*'Petrochemicals Split'!$G$6</f>
        <v>96648324466163.484</v>
      </c>
      <c r="L11" s="16">
        <f>'KEEI BAU - Industry'!AB$10*'Petrochemicals Split'!$G$6</f>
        <v>98618374245449.797</v>
      </c>
      <c r="M11" s="16">
        <f>'KEEI BAU - Industry'!AC$10*'Petrochemicals Split'!$G$6</f>
        <v>99537730809116.734</v>
      </c>
      <c r="N11" s="16">
        <f>'KEEI BAU - Industry'!AD$10*'Petrochemicals Split'!$G$6</f>
        <v>100457087372783.69</v>
      </c>
      <c r="O11" s="16">
        <f>'KEEI BAU - Industry'!AE$10*'Petrochemicals Split'!$G$6</f>
        <v>101376443936450.63</v>
      </c>
      <c r="P11" s="16">
        <f>'KEEI BAU - Industry'!AF$10*'Petrochemicals Split'!$G$6</f>
        <v>102295800500117.56</v>
      </c>
      <c r="Q11" s="16">
        <f>'KEEI BAU - Industry'!AG$10*'Petrochemicals Split'!$G$6</f>
        <v>103215157063784.52</v>
      </c>
      <c r="R11" s="16">
        <f>'KEEI BAU - Industry'!AH$10*'Petrochemicals Split'!$G$6</f>
        <v>103493281738507.28</v>
      </c>
      <c r="S11" s="16">
        <f>'KEEI BAU - Industry'!AI$10*'Petrochemicals Split'!$G$6</f>
        <v>103771406413230.06</v>
      </c>
      <c r="T11" s="16">
        <f>'KEEI BAU - Industry'!AJ$10*'Petrochemicals Split'!$G$6</f>
        <v>104049531087952.83</v>
      </c>
      <c r="U11" s="16">
        <f>'KEEI BAU - Industry'!AK$10*'Petrochemicals Split'!$G$6</f>
        <v>104327655762675.61</v>
      </c>
      <c r="V11" s="16">
        <f>'KEEI BAU - Industry'!AL$10*'Petrochemicals Split'!$G$6</f>
        <v>104605780437398.38</v>
      </c>
      <c r="W11" s="16">
        <f>'KEEI BAU - Industry'!AM$10*'Petrochemicals Split'!$G$6</f>
        <v>105738880964046.78</v>
      </c>
      <c r="X11" s="16">
        <f>'KEEI BAU - Industry'!AN$10*'Petrochemicals Split'!$G$6</f>
        <v>106289043409836.67</v>
      </c>
      <c r="Y11" s="16">
        <f>'KEEI BAU - Industry'!AO$10*'Petrochemicals Split'!$G$6</f>
        <v>106839205855626.8</v>
      </c>
      <c r="Z11" s="16">
        <f>'KEEI BAU - Industry'!AP$10*'Petrochemicals Split'!$G$6</f>
        <v>107389368301416.67</v>
      </c>
      <c r="AA11" s="16">
        <f>'KEEI BAU - Industry'!AQ$10*'Petrochemicals Split'!$G$6</f>
        <v>107939530747206.8</v>
      </c>
      <c r="AB11" s="16">
        <f>'KEEI BAU - Industry'!AR$10*'Petrochemicals Split'!$G$6</f>
        <v>108489693192996.67</v>
      </c>
      <c r="AC11" s="16">
        <f>'KEEI BAU - Industry'!AS$10*'Petrochemicals Split'!$G$6</f>
        <v>109039855638786.8</v>
      </c>
      <c r="AD11" s="16">
        <f>'KEEI BAU - Industry'!AT$10*'Petrochemicals Split'!$G$6</f>
        <v>109590018084576.67</v>
      </c>
      <c r="AE11" s="16">
        <f>'KEEI BAU - Industry'!AU$10*'Petrochemicals Split'!$G$6</f>
        <v>110140180530366.55</v>
      </c>
      <c r="AF11" s="16">
        <f>'KEEI BAU - Industry'!AV$10*'Petrochemicals Split'!$G$6</f>
        <v>110690342976156.67</v>
      </c>
    </row>
    <row r="12" spans="1:35">
      <c r="A12" t="s">
        <v>12</v>
      </c>
      <c r="B12" s="16" cm="1">
        <f t="array" ref="B12">TREND($G12:$L12,$G$1:$L$1,B$1)</f>
        <v>83119270262073</v>
      </c>
      <c r="C12" s="16" cm="1">
        <f t="array" ref="C12">TREND($G12:$L12,$G$1:$L$1,C$1)</f>
        <v>85194200650407</v>
      </c>
      <c r="D12" s="16" cm="1">
        <f t="array" ref="D12">TREND($G12:$L12,$G$1:$L$1,D$1)</f>
        <v>87269131038740.5</v>
      </c>
      <c r="E12" s="16" cm="1">
        <f t="array" ref="E12">TREND($G12:$L12,$G$1:$L$1,E$1)</f>
        <v>89344061427074</v>
      </c>
      <c r="F12" s="16" cm="1">
        <f t="array" ref="F12">TREND($G12:$L12,$G$1:$L$1,F$1)</f>
        <v>91418991815408</v>
      </c>
      <c r="G12" s="16">
        <f>'KEEI BAU - Industry'!W$10*'Petrochemicals Split'!$G$7</f>
        <v>93493922203741.734</v>
      </c>
      <c r="H12" s="16">
        <f>'KEEI BAU - Industry'!X$10*'Petrochemicals Split'!$G$7</f>
        <v>95568852592075.422</v>
      </c>
      <c r="I12" s="16">
        <f>'KEEI BAU - Industry'!Y$10*'Petrochemicals Split'!$G$7</f>
        <v>97643782980409.125</v>
      </c>
      <c r="J12" s="16">
        <f>'KEEI BAU - Industry'!Z$10*'Petrochemicals Split'!$G$7</f>
        <v>99718713368742.813</v>
      </c>
      <c r="K12" s="16">
        <f>'KEEI BAU - Industry'!AA$10*'Petrochemicals Split'!$G$7</f>
        <v>101793643757076.52</v>
      </c>
      <c r="L12" s="16">
        <f>'KEEI BAU - Industry'!AB$10*'Petrochemicals Split'!$G$7</f>
        <v>103868574145410.2</v>
      </c>
      <c r="M12" s="16">
        <f>'KEEI BAU - Industry'!AC$10*'Petrochemicals Split'!$G$7</f>
        <v>104836874993299.27</v>
      </c>
      <c r="N12" s="16">
        <f>'KEEI BAU - Industry'!AD$10*'Petrochemicals Split'!$G$7</f>
        <v>105805175841188.31</v>
      </c>
      <c r="O12" s="16">
        <f>'KEEI BAU - Industry'!AE$10*'Petrochemicals Split'!$G$7</f>
        <v>106773476689077.38</v>
      </c>
      <c r="P12" s="16">
        <f>'KEEI BAU - Industry'!AF$10*'Petrochemicals Split'!$G$7</f>
        <v>107741777536966.44</v>
      </c>
      <c r="Q12" s="16">
        <f>'KEEI BAU - Industry'!AG$10*'Petrochemicals Split'!$G$7</f>
        <v>108710078384855.48</v>
      </c>
      <c r="R12" s="16">
        <f>'KEEI BAU - Industry'!AH$10*'Petrochemicals Split'!$G$7</f>
        <v>109003009733796.72</v>
      </c>
      <c r="S12" s="16">
        <f>'KEEI BAU - Industry'!AI$10*'Petrochemicals Split'!$G$7</f>
        <v>109295941082737.94</v>
      </c>
      <c r="T12" s="16">
        <f>'KEEI BAU - Industry'!AJ$10*'Petrochemicals Split'!$G$7</f>
        <v>109588872431679.17</v>
      </c>
      <c r="U12" s="16">
        <f>'KEEI BAU - Industry'!AK$10*'Petrochemicals Split'!$G$7</f>
        <v>109881803780620.39</v>
      </c>
      <c r="V12" s="16">
        <f>'KEEI BAU - Industry'!AL$10*'Petrochemicals Split'!$G$7</f>
        <v>110174735129561.63</v>
      </c>
      <c r="W12" s="16">
        <f>'KEEI BAU - Industry'!AM$10*'Petrochemicals Split'!$G$7</f>
        <v>111368159143766.72</v>
      </c>
      <c r="X12" s="16">
        <f>'KEEI BAU - Industry'!AN$10*'Petrochemicals Split'!$G$7</f>
        <v>111947610886200.83</v>
      </c>
      <c r="Y12" s="16">
        <f>'KEEI BAU - Industry'!AO$10*'Petrochemicals Split'!$G$7</f>
        <v>112527062628635.2</v>
      </c>
      <c r="Z12" s="16">
        <f>'KEEI BAU - Industry'!AP$10*'Petrochemicals Split'!$G$7</f>
        <v>113106514371069.33</v>
      </c>
      <c r="AA12" s="16">
        <f>'KEEI BAU - Industry'!AQ$10*'Petrochemicals Split'!$G$7</f>
        <v>113685966113503.7</v>
      </c>
      <c r="AB12" s="16">
        <f>'KEEI BAU - Industry'!AR$10*'Petrochemicals Split'!$G$7</f>
        <v>114265417855937.83</v>
      </c>
      <c r="AC12" s="16">
        <f>'KEEI BAU - Industry'!AS$10*'Petrochemicals Split'!$G$7</f>
        <v>114844869598372.2</v>
      </c>
      <c r="AD12" s="16">
        <f>'KEEI BAU - Industry'!AT$10*'Petrochemicals Split'!$G$7</f>
        <v>115424321340806.33</v>
      </c>
      <c r="AE12" s="16">
        <f>'KEEI BAU - Industry'!AU$10*'Petrochemicals Split'!$G$7</f>
        <v>116003773083240.45</v>
      </c>
      <c r="AF12" s="16">
        <f>'KEEI BAU - Industry'!AV$10*'Petrochemicals Split'!$G$7</f>
        <v>116583224825674.83</v>
      </c>
    </row>
    <row r="13" spans="1:35">
      <c r="A13" t="s">
        <v>13</v>
      </c>
      <c r="B13" s="16" cm="1">
        <f t="array" ref="B13">TREND($G13:$L13,$G$1:$L$1,B$1)</f>
        <v>8313530810887.125</v>
      </c>
      <c r="C13" s="16" cm="1">
        <f t="array" ref="C13">TREND($G13:$L13,$G$1:$L$1,C$1)</f>
        <v>8467746024610.6875</v>
      </c>
      <c r="D13" s="16" cm="1">
        <f t="array" ref="D13">TREND($G13:$L13,$G$1:$L$1,D$1)</f>
        <v>8621961238334.3125</v>
      </c>
      <c r="E13" s="16" cm="1">
        <f t="array" ref="E13">TREND($G13:$L13,$G$1:$L$1,E$1)</f>
        <v>8776176452057.9375</v>
      </c>
      <c r="F13" s="16" cm="1">
        <f t="array" ref="F13">TREND($G13:$L13,$G$1:$L$1,F$1)</f>
        <v>8930391665781.5625</v>
      </c>
      <c r="G13" s="16">
        <f>'KEEI BAU - Industry'!W$38*'Others Split'!$G$12</f>
        <v>9084606879505.1621</v>
      </c>
      <c r="H13" s="16">
        <f>'KEEI BAU - Industry'!X$38*'Others Split'!$G$12</f>
        <v>9238822093228.7754</v>
      </c>
      <c r="I13" s="16">
        <f>'KEEI BAU - Industry'!Y$38*'Others Split'!$G$12</f>
        <v>9393037306952.3867</v>
      </c>
      <c r="J13" s="16">
        <f>'KEEI BAU - Industry'!Z$38*'Others Split'!$G$12</f>
        <v>9547252520675.998</v>
      </c>
      <c r="K13" s="16">
        <f>'KEEI BAU - Industry'!AA$38*'Others Split'!$G$12</f>
        <v>9701467734399.6113</v>
      </c>
      <c r="L13" s="16">
        <f>'KEEI BAU - Industry'!AB$38*'Others Split'!$G$12</f>
        <v>9855682948123.2266</v>
      </c>
      <c r="M13" s="16">
        <f>'KEEI BAU - Industry'!AC$38*'Others Split'!$G$12</f>
        <v>10016943526940.807</v>
      </c>
      <c r="N13" s="16">
        <f>'KEEI BAU - Industry'!AD$38*'Others Split'!$G$12</f>
        <v>10178204105758.391</v>
      </c>
      <c r="O13" s="16">
        <f>'KEEI BAU - Industry'!AE$38*'Others Split'!$G$12</f>
        <v>10339464684575.975</v>
      </c>
      <c r="P13" s="16">
        <f>'KEEI BAU - Industry'!AF$38*'Others Split'!$G$12</f>
        <v>10500725263393.559</v>
      </c>
      <c r="Q13" s="16">
        <f>'KEEI BAU - Industry'!AG$38*'Others Split'!$G$12</f>
        <v>10661985842211.145</v>
      </c>
      <c r="R13" s="16">
        <f>'KEEI BAU - Industry'!AH$38*'Others Split'!$G$12</f>
        <v>10845165334654.418</v>
      </c>
      <c r="S13" s="16">
        <f>'KEEI BAU - Industry'!AI$38*'Others Split'!$G$12</f>
        <v>11028344827097.693</v>
      </c>
      <c r="T13" s="16">
        <f>'KEEI BAU - Industry'!AJ$38*'Others Split'!$G$12</f>
        <v>11211524319540.969</v>
      </c>
      <c r="U13" s="16">
        <f>'KEEI BAU - Industry'!AK$38*'Others Split'!$G$12</f>
        <v>11394703811984.244</v>
      </c>
      <c r="V13" s="16">
        <f>'KEEI BAU - Industry'!AL$38*'Others Split'!$G$12</f>
        <v>11577883304427.514</v>
      </c>
      <c r="W13" s="16">
        <f>'KEEI BAU - Industry'!AM$38*'Others Split'!$G$12</f>
        <v>11731837578703.189</v>
      </c>
      <c r="X13" s="16">
        <f>'KEEI BAU - Industry'!AN$38*'Others Split'!$G$12</f>
        <v>11905718138093.121</v>
      </c>
      <c r="Y13" s="16">
        <f>'KEEI BAU - Industry'!AO$38*'Others Split'!$G$12</f>
        <v>12079598697483.1</v>
      </c>
      <c r="Z13" s="16">
        <f>'KEEI BAU - Industry'!AP$38*'Others Split'!$G$12</f>
        <v>12253479256873.031</v>
      </c>
      <c r="AA13" s="16">
        <f>'KEEI BAU - Industry'!AQ$38*'Others Split'!$G$12</f>
        <v>12427359816263.012</v>
      </c>
      <c r="AB13" s="16">
        <f>'KEEI BAU - Industry'!AR$38*'Others Split'!$G$12</f>
        <v>12601240375652.941</v>
      </c>
      <c r="AC13" s="16">
        <f>'KEEI BAU - Industry'!AS$38*'Others Split'!$G$12</f>
        <v>12775120935042.922</v>
      </c>
      <c r="AD13" s="16">
        <f>'KEEI BAU - Industry'!AT$38*'Others Split'!$G$12</f>
        <v>12949001494432.854</v>
      </c>
      <c r="AE13" s="16">
        <f>'KEEI BAU - Industry'!AU$38*'Others Split'!$G$12</f>
        <v>13122882053822.783</v>
      </c>
      <c r="AF13" s="16">
        <f>'KEEI BAU - Industry'!AV$38*'Others Split'!$G$12</f>
        <v>13296762613212.764</v>
      </c>
    </row>
    <row r="14" spans="1:35">
      <c r="A14" t="s">
        <v>14</v>
      </c>
      <c r="B14" s="16" cm="1">
        <f t="array" ref="B14">TREND($G14:$L14,$G$1:$L$1,B$1)</f>
        <v>12914287684465.438</v>
      </c>
      <c r="C14" s="16" cm="1">
        <f t="array" ref="C14">TREND($G14:$L14,$G$1:$L$1,C$1)</f>
        <v>13153846504977.688</v>
      </c>
      <c r="D14" s="16" cm="1">
        <f t="array" ref="D14">TREND($G14:$L14,$G$1:$L$1,D$1)</f>
        <v>13393405325489.875</v>
      </c>
      <c r="E14" s="16" cm="1">
        <f t="array" ref="E14">TREND($G14:$L14,$G$1:$L$1,E$1)</f>
        <v>13632964146002.063</v>
      </c>
      <c r="F14" s="16" cm="1">
        <f t="array" ref="F14">TREND($G14:$L14,$G$1:$L$1,F$1)</f>
        <v>13872522966514.313</v>
      </c>
      <c r="G14" s="16">
        <f>'KEEI BAU - Industry'!W$38*'Others Split'!$G$13</f>
        <v>14112081787026.559</v>
      </c>
      <c r="H14" s="16">
        <f>'KEEI BAU - Industry'!X$38*'Others Split'!$G$13</f>
        <v>14351640607538.773</v>
      </c>
      <c r="I14" s="16">
        <f>'KEEI BAU - Industry'!Y$38*'Others Split'!$G$13</f>
        <v>14591199428050.986</v>
      </c>
      <c r="J14" s="16">
        <f>'KEEI BAU - Industry'!Z$38*'Others Split'!$G$13</f>
        <v>14830758248563.199</v>
      </c>
      <c r="K14" s="16">
        <f>'KEEI BAU - Industry'!AA$38*'Others Split'!$G$13</f>
        <v>15070317069075.412</v>
      </c>
      <c r="L14" s="16">
        <f>'KEEI BAU - Industry'!AB$38*'Others Split'!$G$13</f>
        <v>15309875889587.631</v>
      </c>
      <c r="M14" s="16">
        <f>'KEEI BAU - Industry'!AC$38*'Others Split'!$G$13</f>
        <v>15560379021696.844</v>
      </c>
      <c r="N14" s="16">
        <f>'KEEI BAU - Industry'!AD$38*'Others Split'!$G$13</f>
        <v>15810882153806.061</v>
      </c>
      <c r="O14" s="16">
        <f>'KEEI BAU - Industry'!AE$38*'Others Split'!$G$13</f>
        <v>16061385285915.279</v>
      </c>
      <c r="P14" s="16">
        <f>'KEEI BAU - Industry'!AF$38*'Others Split'!$G$13</f>
        <v>16311888418024.496</v>
      </c>
      <c r="Q14" s="16">
        <f>'KEEI BAU - Industry'!AG$38*'Others Split'!$G$13</f>
        <v>16562391550133.717</v>
      </c>
      <c r="R14" s="16">
        <f>'KEEI BAU - Industry'!AH$38*'Others Split'!$G$13</f>
        <v>16846943651655.836</v>
      </c>
      <c r="S14" s="16">
        <f>'KEEI BAU - Industry'!AI$38*'Others Split'!$G$13</f>
        <v>17131495753177.957</v>
      </c>
      <c r="T14" s="16">
        <f>'KEEI BAU - Industry'!AJ$38*'Others Split'!$G$13</f>
        <v>17416047854700.078</v>
      </c>
      <c r="U14" s="16">
        <f>'KEEI BAU - Industry'!AK$38*'Others Split'!$G$13</f>
        <v>17700599956222.199</v>
      </c>
      <c r="V14" s="16">
        <f>'KEEI BAU - Industry'!AL$38*'Others Split'!$G$13</f>
        <v>17985152057744.309</v>
      </c>
      <c r="W14" s="16">
        <f>'KEEI BAU - Industry'!AM$38*'Others Split'!$G$13</f>
        <v>18224305533382.543</v>
      </c>
      <c r="X14" s="16">
        <f>'KEEI BAU - Industry'!AN$38*'Others Split'!$G$13</f>
        <v>18494412617577.945</v>
      </c>
      <c r="Y14" s="16">
        <f>'KEEI BAU - Industry'!AO$38*'Others Split'!$G$13</f>
        <v>18764519701773.426</v>
      </c>
      <c r="Z14" s="16">
        <f>'KEEI BAU - Industry'!AP$38*'Others Split'!$G$13</f>
        <v>19034626785968.828</v>
      </c>
      <c r="AA14" s="16">
        <f>'KEEI BAU - Industry'!AQ$38*'Others Split'!$G$13</f>
        <v>19304733870164.305</v>
      </c>
      <c r="AB14" s="16">
        <f>'KEEI BAU - Industry'!AR$38*'Others Split'!$G$13</f>
        <v>19574840954359.707</v>
      </c>
      <c r="AC14" s="16">
        <f>'KEEI BAU - Industry'!AS$38*'Others Split'!$G$13</f>
        <v>19844948038555.188</v>
      </c>
      <c r="AD14" s="16">
        <f>'KEEI BAU - Industry'!AT$38*'Others Split'!$G$13</f>
        <v>20115055122750.59</v>
      </c>
      <c r="AE14" s="16">
        <f>'KEEI BAU - Industry'!AU$38*'Others Split'!$G$13</f>
        <v>20385162206945.992</v>
      </c>
      <c r="AF14" s="16">
        <f>'KEEI BAU - Industry'!AV$38*'Others Split'!$G$13</f>
        <v>20655269291141.473</v>
      </c>
    </row>
    <row r="15" spans="1:35">
      <c r="A15" t="s">
        <v>15</v>
      </c>
      <c r="B15" s="16" cm="1">
        <f t="array" ref="B15">TREND($G15:$L15,$G$1:$L$1,B$1)</f>
        <v>68130156156580</v>
      </c>
      <c r="C15" s="16" cm="1">
        <f t="array" ref="C15">TREND($G15:$L15,$G$1:$L$1,C$1)</f>
        <v>68669486845596</v>
      </c>
      <c r="D15" s="16" cm="1">
        <f t="array" ref="D15">TREND($G15:$L15,$G$1:$L$1,D$1)</f>
        <v>69208817534612</v>
      </c>
      <c r="E15" s="16" cm="1">
        <f t="array" ref="E15">TREND($G15:$L15,$G$1:$L$1,E$1)</f>
        <v>69748148223628</v>
      </c>
      <c r="F15" s="16" cm="1">
        <f t="array" ref="F15">TREND($G15:$L15,$G$1:$L$1,F$1)</f>
        <v>70287478912644</v>
      </c>
      <c r="G15" s="16">
        <f>'KEEI BAU - Industry'!W24</f>
        <v>70826809601660</v>
      </c>
      <c r="H15" s="16">
        <f>'KEEI BAU - Industry'!X24</f>
        <v>71366140290676</v>
      </c>
      <c r="I15" s="16">
        <f>'KEEI BAU - Industry'!Y24</f>
        <v>71905470979692</v>
      </c>
      <c r="J15" s="16">
        <f>'KEEI BAU - Industry'!Z24</f>
        <v>72444801668708</v>
      </c>
      <c r="K15" s="16">
        <f>'KEEI BAU - Industry'!AA24</f>
        <v>72984132357724</v>
      </c>
      <c r="L15" s="16">
        <f>'KEEI BAU - Industry'!AB24</f>
        <v>73523463046740</v>
      </c>
      <c r="M15" s="16">
        <f>'KEEI BAU - Industry'!AC24</f>
        <v>74150038406038</v>
      </c>
      <c r="N15" s="16">
        <f>'KEEI BAU - Industry'!AD24</f>
        <v>74776613765336</v>
      </c>
      <c r="O15" s="16">
        <f>'KEEI BAU - Industry'!AE24</f>
        <v>75403189124634</v>
      </c>
      <c r="P15" s="16">
        <f>'KEEI BAU - Industry'!AF24</f>
        <v>76029764483932</v>
      </c>
      <c r="Q15" s="16">
        <f>'KEEI BAU - Industry'!AG24</f>
        <v>76656339843230</v>
      </c>
      <c r="R15" s="16">
        <f>'KEEI BAU - Industry'!AH24</f>
        <v>77171876531260</v>
      </c>
      <c r="S15" s="16">
        <f>'KEEI BAU - Industry'!AI24</f>
        <v>77687413219290</v>
      </c>
      <c r="T15" s="16">
        <f>'KEEI BAU - Industry'!AJ24</f>
        <v>78202949907320</v>
      </c>
      <c r="U15" s="16">
        <f>'KEEI BAU - Industry'!AK24</f>
        <v>78718486595350</v>
      </c>
      <c r="V15" s="16">
        <f>'KEEI BAU - Industry'!AL24</f>
        <v>79234023283380</v>
      </c>
      <c r="W15" s="16">
        <f>'KEEI BAU - Industry'!AM24</f>
        <v>79897611533100.75</v>
      </c>
      <c r="X15" s="16">
        <f>'KEEI BAU - Industry'!AN24</f>
        <v>80460255536214.25</v>
      </c>
      <c r="Y15" s="16">
        <f>'KEEI BAU - Industry'!AO24</f>
        <v>81022899539327.5</v>
      </c>
      <c r="Z15" s="16">
        <f>'KEEI BAU - Industry'!AP24</f>
        <v>81585543542441</v>
      </c>
      <c r="AA15" s="16">
        <f>'KEEI BAU - Industry'!AQ24</f>
        <v>82148187545554.25</v>
      </c>
      <c r="AB15" s="16">
        <f>'KEEI BAU - Industry'!AR24</f>
        <v>82710831548667.75</v>
      </c>
      <c r="AC15" s="16">
        <f>'KEEI BAU - Industry'!AS24</f>
        <v>83273475551781</v>
      </c>
      <c r="AD15" s="16">
        <f>'KEEI BAU - Industry'!AT24</f>
        <v>83836119554894.5</v>
      </c>
      <c r="AE15" s="16">
        <f>'KEEI BAU - Industry'!AU24</f>
        <v>84398763558008</v>
      </c>
      <c r="AF15" s="16">
        <f>'KEEI BAU - Industry'!AV24</f>
        <v>84961407561121.25</v>
      </c>
    </row>
    <row r="16" spans="1:35">
      <c r="A16" t="s">
        <v>16</v>
      </c>
      <c r="B16" s="16" cm="1">
        <f t="array" ref="B16">TREND($G16:$L16,$G$1:$L$1,B$1)</f>
        <v>9754959816499.9063</v>
      </c>
      <c r="C16" s="16" cm="1">
        <f t="array" ref="C16">TREND($G16:$L16,$G$1:$L$1,C$1)</f>
        <v>9858839588256.3125</v>
      </c>
      <c r="D16" s="16" cm="1">
        <f t="array" ref="D16">TREND($G16:$L16,$G$1:$L$1,D$1)</f>
        <v>9962719360012.7188</v>
      </c>
      <c r="E16" s="16" cm="1">
        <f t="array" ref="E16">TREND($G16:$L16,$G$1:$L$1,E$1)</f>
        <v>10066599131769.125</v>
      </c>
      <c r="F16" s="16" cm="1">
        <f t="array" ref="F16">TREND($G16:$L16,$G$1:$L$1,F$1)</f>
        <v>10170478903525.531</v>
      </c>
      <c r="G16" s="16">
        <f>'KEEI BAU - Industry'!W$17*'Non-ferrous Metals Split'!$G$6</f>
        <v>10274358675281.916</v>
      </c>
      <c r="H16" s="16">
        <f>'KEEI BAU - Industry'!X$17*'Non-ferrous Metals Split'!$G$6</f>
        <v>10378238447038.32</v>
      </c>
      <c r="I16" s="16">
        <f>'KEEI BAU - Industry'!Y$17*'Non-ferrous Metals Split'!$G$6</f>
        <v>10482118218794.725</v>
      </c>
      <c r="J16" s="16">
        <f>'KEEI BAU - Industry'!Z$17*'Non-ferrous Metals Split'!$G$6</f>
        <v>10585997990551.131</v>
      </c>
      <c r="K16" s="16">
        <f>'KEEI BAU - Industry'!AA$17*'Non-ferrous Metals Split'!$G$6</f>
        <v>10689877762307.535</v>
      </c>
      <c r="L16" s="16">
        <f>'KEEI BAU - Industry'!AB$17*'Non-ferrous Metals Split'!$G$6</f>
        <v>10793757534063.939</v>
      </c>
      <c r="M16" s="16">
        <f>'KEEI BAU - Industry'!AC$17*'Non-ferrous Metals Split'!$G$6</f>
        <v>10852189905676.918</v>
      </c>
      <c r="N16" s="16">
        <f>'KEEI BAU - Industry'!AD$17*'Non-ferrous Metals Split'!$G$6</f>
        <v>10910622277289.895</v>
      </c>
      <c r="O16" s="16">
        <f>'KEEI BAU - Industry'!AE$17*'Non-ferrous Metals Split'!$G$6</f>
        <v>10969054648902.873</v>
      </c>
      <c r="P16" s="16">
        <f>'KEEI BAU - Industry'!AF$17*'Non-ferrous Metals Split'!$G$6</f>
        <v>11027487020515.852</v>
      </c>
      <c r="Q16" s="16">
        <f>'KEEI BAU - Industry'!AG$17*'Non-ferrous Metals Split'!$G$6</f>
        <v>11085919392128.83</v>
      </c>
      <c r="R16" s="16">
        <f>'KEEI BAU - Industry'!AH$17*'Non-ferrous Metals Split'!$G$6</f>
        <v>11111889335067.93</v>
      </c>
      <c r="S16" s="16">
        <f>'KEEI BAU - Industry'!AI$17*'Non-ferrous Metals Split'!$G$6</f>
        <v>11137859278007.031</v>
      </c>
      <c r="T16" s="16">
        <f>'KEEI BAU - Industry'!AJ$17*'Non-ferrous Metals Split'!$G$6</f>
        <v>11163829220946.133</v>
      </c>
      <c r="U16" s="16">
        <f>'KEEI BAU - Industry'!AK$17*'Non-ferrous Metals Split'!$G$6</f>
        <v>11189799163885.234</v>
      </c>
      <c r="V16" s="16">
        <f>'KEEI BAU - Industry'!AL$17*'Non-ferrous Metals Split'!$G$6</f>
        <v>11215769106824.334</v>
      </c>
      <c r="W16" s="16">
        <f>'KEEI BAU - Industry'!AM$17*'Non-ferrous Metals Split'!$G$6</f>
        <v>11285022287995.275</v>
      </c>
      <c r="X16" s="16">
        <f>'KEEI BAU - Industry'!AN$17*'Non-ferrous Metals Split'!$G$6</f>
        <v>11324764170371.785</v>
      </c>
      <c r="Y16" s="16">
        <f>'KEEI BAU - Industry'!AO$17*'Non-ferrous Metals Split'!$G$6</f>
        <v>11364506052748.279</v>
      </c>
      <c r="Z16" s="16">
        <f>'KEEI BAU - Industry'!AP$17*'Non-ferrous Metals Split'!$G$6</f>
        <v>11404247935124.789</v>
      </c>
      <c r="AA16" s="16">
        <f>'KEEI BAU - Industry'!AQ$17*'Non-ferrous Metals Split'!$G$6</f>
        <v>11443989817501.285</v>
      </c>
      <c r="AB16" s="16">
        <f>'KEEI BAU - Industry'!AR$17*'Non-ferrous Metals Split'!$G$6</f>
        <v>11483731699877.793</v>
      </c>
      <c r="AC16" s="16">
        <f>'KEEI BAU - Industry'!AS$17*'Non-ferrous Metals Split'!$G$6</f>
        <v>11523473582254.289</v>
      </c>
      <c r="AD16" s="16">
        <f>'KEEI BAU - Industry'!AT$17*'Non-ferrous Metals Split'!$G$6</f>
        <v>11563215464630.799</v>
      </c>
      <c r="AE16" s="16">
        <f>'KEEI BAU - Industry'!AU$17*'Non-ferrous Metals Split'!$G$6</f>
        <v>11602957347007.307</v>
      </c>
      <c r="AF16" s="16">
        <f>'KEEI BAU - Industry'!AV$17*'Non-ferrous Metals Split'!$G$6</f>
        <v>11642699229383.803</v>
      </c>
    </row>
    <row r="17" spans="1:33">
      <c r="A17" t="s">
        <v>17</v>
      </c>
      <c r="B17" s="16" cm="1">
        <f t="array" ref="B17">TREND($G17:$L17,$G$1:$L$1,B$1)</f>
        <v>14078697837810.063</v>
      </c>
      <c r="C17" s="16" cm="1">
        <f t="array" ref="C17">TREND($G17:$L17,$G$1:$L$1,C$1)</f>
        <v>14228620743237.688</v>
      </c>
      <c r="D17" s="16" cm="1">
        <f t="array" ref="D17">TREND($G17:$L17,$G$1:$L$1,D$1)</f>
        <v>14378543648665.25</v>
      </c>
      <c r="E17" s="16" cm="1">
        <f t="array" ref="E17">TREND($G17:$L17,$G$1:$L$1,E$1)</f>
        <v>14528466554092.875</v>
      </c>
      <c r="F17" s="16" cm="1">
        <f t="array" ref="F17">TREND($G17:$L17,$G$1:$L$1,F$1)</f>
        <v>14678389459520.438</v>
      </c>
      <c r="G17" s="16">
        <f>'KEEI BAU - Industry'!W$17*'Non-ferrous Metals Split'!$G$7</f>
        <v>14828312364948.084</v>
      </c>
      <c r="H17" s="16">
        <f>'KEEI BAU - Industry'!X$17*'Non-ferrous Metals Split'!$G$7</f>
        <v>14978235270375.68</v>
      </c>
      <c r="I17" s="16">
        <f>'KEEI BAU - Industry'!Y$17*'Non-ferrous Metals Split'!$G$7</f>
        <v>15128158175803.275</v>
      </c>
      <c r="J17" s="16">
        <f>'KEEI BAU - Industry'!Z$17*'Non-ferrous Metals Split'!$G$7</f>
        <v>15278081081230.869</v>
      </c>
      <c r="K17" s="16">
        <f>'KEEI BAU - Industry'!AA$17*'Non-ferrous Metals Split'!$G$7</f>
        <v>15428003986658.465</v>
      </c>
      <c r="L17" s="16">
        <f>'KEEI BAU - Industry'!AB$17*'Non-ferrous Metals Split'!$G$7</f>
        <v>15577926892086.061</v>
      </c>
      <c r="M17" s="16">
        <f>'KEEI BAU - Industry'!AC$17*'Non-ferrous Metals Split'!$G$7</f>
        <v>15662258526389.082</v>
      </c>
      <c r="N17" s="16">
        <f>'KEEI BAU - Industry'!AD$17*'Non-ferrous Metals Split'!$G$7</f>
        <v>15746590160692.105</v>
      </c>
      <c r="O17" s="16">
        <f>'KEEI BAU - Industry'!AE$17*'Non-ferrous Metals Split'!$G$7</f>
        <v>15830921794995.127</v>
      </c>
      <c r="P17" s="16">
        <f>'KEEI BAU - Industry'!AF$17*'Non-ferrous Metals Split'!$G$7</f>
        <v>15915253429298.148</v>
      </c>
      <c r="Q17" s="16">
        <f>'KEEI BAU - Industry'!AG$17*'Non-ferrous Metals Split'!$G$7</f>
        <v>15999585063601.174</v>
      </c>
      <c r="R17" s="16">
        <f>'KEEI BAU - Industry'!AH$17*'Non-ferrous Metals Split'!$G$7</f>
        <v>16037065789958.07</v>
      </c>
      <c r="S17" s="16">
        <f>'KEEI BAU - Industry'!AI$17*'Non-ferrous Metals Split'!$G$7</f>
        <v>16074546516314.969</v>
      </c>
      <c r="T17" s="16">
        <f>'KEEI BAU - Industry'!AJ$17*'Non-ferrous Metals Split'!$G$7</f>
        <v>16112027242671.867</v>
      </c>
      <c r="U17" s="16">
        <f>'KEEI BAU - Industry'!AK$17*'Non-ferrous Metals Split'!$G$7</f>
        <v>16149507969028.766</v>
      </c>
      <c r="V17" s="16">
        <f>'KEEI BAU - Industry'!AL$17*'Non-ferrous Metals Split'!$G$7</f>
        <v>16186988695385.662</v>
      </c>
      <c r="W17" s="16">
        <f>'KEEI BAU - Industry'!AM$17*'Non-ferrous Metals Split'!$G$7</f>
        <v>16286937299004.068</v>
      </c>
      <c r="X17" s="16">
        <f>'KEEI BAU - Industry'!AN$17*'Non-ferrous Metals Split'!$G$7</f>
        <v>16344294168125.996</v>
      </c>
      <c r="Y17" s="16">
        <f>'KEEI BAU - Industry'!AO$17*'Non-ferrous Metals Split'!$G$7</f>
        <v>16401651037247.908</v>
      </c>
      <c r="Z17" s="16">
        <f>'KEEI BAU - Industry'!AP$17*'Non-ferrous Metals Split'!$G$7</f>
        <v>16459007906369.836</v>
      </c>
      <c r="AA17" s="16">
        <f>'KEEI BAU - Industry'!AQ$17*'Non-ferrous Metals Split'!$G$7</f>
        <v>16516364775491.746</v>
      </c>
      <c r="AB17" s="16">
        <f>'KEEI BAU - Industry'!AR$17*'Non-ferrous Metals Split'!$G$7</f>
        <v>16573721644613.676</v>
      </c>
      <c r="AC17" s="16">
        <f>'KEEI BAU - Industry'!AS$17*'Non-ferrous Metals Split'!$G$7</f>
        <v>16631078513735.586</v>
      </c>
      <c r="AD17" s="16">
        <f>'KEEI BAU - Industry'!AT$17*'Non-ferrous Metals Split'!$G$7</f>
        <v>16688435382857.514</v>
      </c>
      <c r="AE17" s="16">
        <f>'KEEI BAU - Industry'!AU$17*'Non-ferrous Metals Split'!$G$7</f>
        <v>16745792251979.443</v>
      </c>
      <c r="AF17" s="16">
        <f>'KEEI BAU - Industry'!AV$17*'Non-ferrous Metals Split'!$G$7</f>
        <v>16803149121101.354</v>
      </c>
    </row>
    <row r="18" spans="1:33">
      <c r="A18" t="s">
        <v>18</v>
      </c>
      <c r="B18" s="16" cm="1">
        <f t="array" ref="B18">TREND($G18:$L18,$G$1:$L$1,B$1)</f>
        <v>38521183850486.5</v>
      </c>
      <c r="C18" s="16" cm="1">
        <f t="array" ref="C18">TREND($G18:$L18,$G$1:$L$1,C$1)</f>
        <v>39405276594596</v>
      </c>
      <c r="D18" s="16" cm="1">
        <f t="array" ref="D18">TREND($G18:$L18,$G$1:$L$1,D$1)</f>
        <v>40289369338705.5</v>
      </c>
      <c r="E18" s="16" cm="1">
        <f t="array" ref="E18">TREND($G18:$L18,$G$1:$L$1,E$1)</f>
        <v>41173462082815</v>
      </c>
      <c r="F18" s="16" cm="1">
        <f t="array" ref="F18">TREND($G18:$L18,$G$1:$L$1,F$1)</f>
        <v>42057554826924.5</v>
      </c>
      <c r="G18" s="16">
        <f>'KEEI BAU - Industry'!W$31*'Machinery Split'!$G6</f>
        <v>42941647571034.188</v>
      </c>
      <c r="H18" s="16">
        <f>'KEEI BAU - Industry'!X$31*'Machinery Split'!$G6</f>
        <v>43825740315143.719</v>
      </c>
      <c r="I18" s="16">
        <f>'KEEI BAU - Industry'!Y$31*'Machinery Split'!$G6</f>
        <v>44709833059253.25</v>
      </c>
      <c r="J18" s="16">
        <f>'KEEI BAU - Industry'!Z$31*'Machinery Split'!$G6</f>
        <v>45593925803362.773</v>
      </c>
      <c r="K18" s="16">
        <f>'KEEI BAU - Industry'!AA$31*'Machinery Split'!$G6</f>
        <v>46478018547472.305</v>
      </c>
      <c r="L18" s="16">
        <f>'KEEI BAU - Industry'!AB$31*'Machinery Split'!$G6</f>
        <v>47362111291581.828</v>
      </c>
      <c r="M18" s="16">
        <f>'KEEI BAU - Industry'!AC$31*'Machinery Split'!$G6</f>
        <v>48172869153691.484</v>
      </c>
      <c r="N18" s="16">
        <f>'KEEI BAU - Industry'!AD$31*'Machinery Split'!$G6</f>
        <v>48983627015801.148</v>
      </c>
      <c r="O18" s="16">
        <f>'KEEI BAU - Industry'!AE$31*'Machinery Split'!$G6</f>
        <v>49794384877910.805</v>
      </c>
      <c r="P18" s="16">
        <f>'KEEI BAU - Industry'!AF$31*'Machinery Split'!$G6</f>
        <v>50605142740020.461</v>
      </c>
      <c r="Q18" s="16">
        <f>'KEEI BAU - Industry'!AG$31*'Machinery Split'!$G6</f>
        <v>51415900602130.125</v>
      </c>
      <c r="R18" s="16">
        <f>'KEEI BAU - Industry'!AH$31*'Machinery Split'!$G6</f>
        <v>52267400065350.82</v>
      </c>
      <c r="S18" s="16">
        <f>'KEEI BAU - Industry'!AI$31*'Machinery Split'!$G6</f>
        <v>53118899528571.516</v>
      </c>
      <c r="T18" s="16">
        <f>'KEEI BAU - Industry'!AJ$31*'Machinery Split'!$G6</f>
        <v>53970398991792.211</v>
      </c>
      <c r="U18" s="16">
        <f>'KEEI BAU - Industry'!AK$31*'Machinery Split'!$G6</f>
        <v>54821898455012.914</v>
      </c>
      <c r="V18" s="16">
        <f>'KEEI BAU - Industry'!AL$31*'Machinery Split'!$G6</f>
        <v>55673397918233.609</v>
      </c>
      <c r="W18" s="16">
        <f>'KEEI BAU - Industry'!AM$31*'Machinery Split'!$G6</f>
        <v>56470575246639.5</v>
      </c>
      <c r="X18" s="16">
        <f>'KEEI BAU - Industry'!AN$31*'Machinery Split'!$G6</f>
        <v>57304790394237.297</v>
      </c>
      <c r="Y18" s="16">
        <f>'KEEI BAU - Industry'!AO$31*'Machinery Split'!$G6</f>
        <v>58139005541835.086</v>
      </c>
      <c r="Z18" s="16">
        <f>'KEEI BAU - Industry'!AP$31*'Machinery Split'!$G6</f>
        <v>58973220689432.883</v>
      </c>
      <c r="AA18" s="16">
        <f>'KEEI BAU - Industry'!AQ$31*'Machinery Split'!$G6</f>
        <v>59807435837030.93</v>
      </c>
      <c r="AB18" s="16">
        <f>'KEEI BAU - Industry'!AR$31*'Machinery Split'!$G6</f>
        <v>60641650984628.727</v>
      </c>
      <c r="AC18" s="16">
        <f>'KEEI BAU - Industry'!AS$31*'Machinery Split'!$G6</f>
        <v>61475866132226.516</v>
      </c>
      <c r="AD18" s="16">
        <f>'KEEI BAU - Industry'!AT$31*'Machinery Split'!$G6</f>
        <v>62310081279824.313</v>
      </c>
      <c r="AE18" s="16">
        <f>'KEEI BAU - Industry'!AU$31*'Machinery Split'!$G6</f>
        <v>63144296427422.102</v>
      </c>
      <c r="AF18" s="16">
        <f>'KEEI BAU - Industry'!AV$31*'Machinery Split'!$G6</f>
        <v>63978511575019.898</v>
      </c>
    </row>
    <row r="19" spans="1:33">
      <c r="A19" t="s">
        <v>19</v>
      </c>
      <c r="B19" s="16" cm="1">
        <f t="array" ref="B19">TREND($G19:$L19,$G$1:$L$1,B$1)</f>
        <v>5667825939088.0313</v>
      </c>
      <c r="C19" s="16" cm="1">
        <f t="array" ref="C19">TREND($G19:$L19,$G$1:$L$1,C$1)</f>
        <v>5797907190149.0625</v>
      </c>
      <c r="D19" s="16" cm="1">
        <f t="array" ref="D19">TREND($G19:$L19,$G$1:$L$1,D$1)</f>
        <v>5927988441210.0938</v>
      </c>
      <c r="E19" s="16" cm="1">
        <f t="array" ref="E19">TREND($G19:$L19,$G$1:$L$1,E$1)</f>
        <v>6058069692271.125</v>
      </c>
      <c r="F19" s="16" cm="1">
        <f t="array" ref="F19">TREND($G19:$L19,$G$1:$L$1,F$1)</f>
        <v>6188150943332.1563</v>
      </c>
      <c r="G19" s="16">
        <f>'KEEI BAU - Industry'!W$31*'Machinery Split'!$G7</f>
        <v>6318232194393.1777</v>
      </c>
      <c r="H19" s="16">
        <f>'KEEI BAU - Industry'!X$31*'Machinery Split'!$G7</f>
        <v>6448313445454.2139</v>
      </c>
      <c r="I19" s="16">
        <f>'KEEI BAU - Industry'!Y$31*'Machinery Split'!$G7</f>
        <v>6578394696515.249</v>
      </c>
      <c r="J19" s="16">
        <f>'KEEI BAU - Industry'!Z$31*'Machinery Split'!$G7</f>
        <v>6708475947576.2852</v>
      </c>
      <c r="K19" s="16">
        <f>'KEEI BAU - Industry'!AA$31*'Machinery Split'!$G7</f>
        <v>6838557198637.3213</v>
      </c>
      <c r="L19" s="16">
        <f>'KEEI BAU - Industry'!AB$31*'Machinery Split'!$G7</f>
        <v>6968638449698.3574</v>
      </c>
      <c r="M19" s="16">
        <f>'KEEI BAU - Industry'!AC$31*'Machinery Split'!$G7</f>
        <v>7087929550901.7959</v>
      </c>
      <c r="N19" s="16">
        <f>'KEEI BAU - Industry'!AD$31*'Machinery Split'!$G7</f>
        <v>7207220652105.2344</v>
      </c>
      <c r="O19" s="16">
        <f>'KEEI BAU - Industry'!AE$31*'Machinery Split'!$G7</f>
        <v>7326511753308.6729</v>
      </c>
      <c r="P19" s="16">
        <f>'KEEI BAU - Industry'!AF$31*'Machinery Split'!$G7</f>
        <v>7445802854512.1113</v>
      </c>
      <c r="Q19" s="16">
        <f>'KEEI BAU - Industry'!AG$31*'Machinery Split'!$G7</f>
        <v>7565093955715.5498</v>
      </c>
      <c r="R19" s="16">
        <f>'KEEI BAU - Industry'!AH$31*'Machinery Split'!$G7</f>
        <v>7690379584617.6543</v>
      </c>
      <c r="S19" s="16">
        <f>'KEEI BAU - Industry'!AI$31*'Machinery Split'!$G7</f>
        <v>7815665213519.7578</v>
      </c>
      <c r="T19" s="16">
        <f>'KEEI BAU - Industry'!AJ$31*'Machinery Split'!$G7</f>
        <v>7940950842421.8613</v>
      </c>
      <c r="U19" s="16">
        <f>'KEEI BAU - Industry'!AK$31*'Machinery Split'!$G7</f>
        <v>8066236471323.9658</v>
      </c>
      <c r="V19" s="16">
        <f>'KEEI BAU - Industry'!AL$31*'Machinery Split'!$G7</f>
        <v>8191522100226.0693</v>
      </c>
      <c r="W19" s="16">
        <f>'KEEI BAU - Industry'!AM$31*'Machinery Split'!$G7</f>
        <v>8308815025529.9404</v>
      </c>
      <c r="X19" s="16">
        <f>'KEEI BAU - Industry'!AN$31*'Machinery Split'!$G7</f>
        <v>8431557521468.9678</v>
      </c>
      <c r="Y19" s="16">
        <f>'KEEI BAU - Industry'!AO$31*'Machinery Split'!$G7</f>
        <v>8554300017407.9961</v>
      </c>
      <c r="Z19" s="16">
        <f>'KEEI BAU - Industry'!AP$31*'Machinery Split'!$G7</f>
        <v>8677042513347.0244</v>
      </c>
      <c r="AA19" s="16">
        <f>'KEEI BAU - Industry'!AQ$31*'Machinery Split'!$G7</f>
        <v>8799785009286.0898</v>
      </c>
      <c r="AB19" s="16">
        <f>'KEEI BAU - Industry'!AR$31*'Machinery Split'!$G7</f>
        <v>8922527505225.1172</v>
      </c>
      <c r="AC19" s="16">
        <f>'KEEI BAU - Industry'!AS$31*'Machinery Split'!$G7</f>
        <v>9045270001164.1465</v>
      </c>
      <c r="AD19" s="16">
        <f>'KEEI BAU - Industry'!AT$31*'Machinery Split'!$G7</f>
        <v>9168012497103.1738</v>
      </c>
      <c r="AE19" s="16">
        <f>'KEEI BAU - Industry'!AU$31*'Machinery Split'!$G7</f>
        <v>9290754993042.2012</v>
      </c>
      <c r="AF19" s="16">
        <f>'KEEI BAU - Industry'!AV$31*'Machinery Split'!$G7</f>
        <v>9413497488981.2305</v>
      </c>
    </row>
    <row r="20" spans="1:33">
      <c r="A20" t="s">
        <v>20</v>
      </c>
      <c r="B20" s="16" cm="1">
        <f t="array" ref="B20">TREND($G20:$L20,$G$1:$L$1,B$1)</f>
        <v>4503866559762.7813</v>
      </c>
      <c r="C20" s="16" cm="1">
        <f t="array" ref="C20">TREND($G20:$L20,$G$1:$L$1,C$1)</f>
        <v>4607233989003.25</v>
      </c>
      <c r="D20" s="16" cm="1">
        <f t="array" ref="D20">TREND($G20:$L20,$G$1:$L$1,D$1)</f>
        <v>4710601418243.6875</v>
      </c>
      <c r="E20" s="16" cm="1">
        <f t="array" ref="E20">TREND($G20:$L20,$G$1:$L$1,E$1)</f>
        <v>4813968847484.1563</v>
      </c>
      <c r="F20" s="16" cm="1">
        <f t="array" ref="F20">TREND($G20:$L20,$G$1:$L$1,F$1)</f>
        <v>4917336276724.625</v>
      </c>
      <c r="G20" s="16">
        <f>'KEEI BAU - Industry'!W$31*'Machinery Split'!$G8</f>
        <v>5020703705965.083</v>
      </c>
      <c r="H20" s="16">
        <f>'KEEI BAU - Industry'!X$31*'Machinery Split'!$G8</f>
        <v>5124071135205.541</v>
      </c>
      <c r="I20" s="16">
        <f>'KEEI BAU - Industry'!Y$31*'Machinery Split'!$G8</f>
        <v>5227438564445.998</v>
      </c>
      <c r="J20" s="16">
        <f>'KEEI BAU - Industry'!Z$31*'Machinery Split'!$G8</f>
        <v>5330805993686.4561</v>
      </c>
      <c r="K20" s="16">
        <f>'KEEI BAU - Industry'!AA$31*'Machinery Split'!$G8</f>
        <v>5434173422926.9131</v>
      </c>
      <c r="L20" s="16">
        <f>'KEEI BAU - Industry'!AB$31*'Machinery Split'!$G8</f>
        <v>5537540852167.3711</v>
      </c>
      <c r="M20" s="16">
        <f>'KEEI BAU - Industry'!AC$31*'Machinery Split'!$G8</f>
        <v>5632334024604.4727</v>
      </c>
      <c r="N20" s="16">
        <f>'KEEI BAU - Industry'!AD$31*'Machinery Split'!$G8</f>
        <v>5727127197041.5742</v>
      </c>
      <c r="O20" s="16">
        <f>'KEEI BAU - Industry'!AE$31*'Machinery Split'!$G8</f>
        <v>5821920369478.6758</v>
      </c>
      <c r="P20" s="16">
        <f>'KEEI BAU - Industry'!AF$31*'Machinery Split'!$G8</f>
        <v>5916713541915.7773</v>
      </c>
      <c r="Q20" s="16">
        <f>'KEEI BAU - Industry'!AG$31*'Machinery Split'!$G8</f>
        <v>6011506714352.8799</v>
      </c>
      <c r="R20" s="16">
        <f>'KEEI BAU - Industry'!AH$31*'Machinery Split'!$G8</f>
        <v>6111063362791.8457</v>
      </c>
      <c r="S20" s="16">
        <f>'KEEI BAU - Industry'!AI$31*'Machinery Split'!$G8</f>
        <v>6210620011230.8115</v>
      </c>
      <c r="T20" s="16">
        <f>'KEEI BAU - Industry'!AJ$31*'Machinery Split'!$G8</f>
        <v>6310176659669.7773</v>
      </c>
      <c r="U20" s="16">
        <f>'KEEI BAU - Industry'!AK$31*'Machinery Split'!$G8</f>
        <v>6409733308108.7441</v>
      </c>
      <c r="V20" s="16">
        <f>'KEEI BAU - Industry'!AL$31*'Machinery Split'!$G8</f>
        <v>6509289956547.71</v>
      </c>
      <c r="W20" s="16">
        <f>'KEEI BAU - Industry'!AM$31*'Machinery Split'!$G8</f>
        <v>6602495303650.8467</v>
      </c>
      <c r="X20" s="16">
        <f>'KEEI BAU - Industry'!AN$31*'Machinery Split'!$G8</f>
        <v>6700031083482.957</v>
      </c>
      <c r="Y20" s="16">
        <f>'KEEI BAU - Industry'!AO$31*'Machinery Split'!$G8</f>
        <v>6797566863315.0664</v>
      </c>
      <c r="Z20" s="16">
        <f>'KEEI BAU - Industry'!AP$31*'Machinery Split'!$G8</f>
        <v>6895102643147.1768</v>
      </c>
      <c r="AA20" s="16">
        <f>'KEEI BAU - Industry'!AQ$31*'Machinery Split'!$G8</f>
        <v>6992638422979.3164</v>
      </c>
      <c r="AB20" s="16">
        <f>'KEEI BAU - Industry'!AR$31*'Machinery Split'!$G8</f>
        <v>7090174202811.4268</v>
      </c>
      <c r="AC20" s="16">
        <f>'KEEI BAU - Industry'!AS$31*'Machinery Split'!$G8</f>
        <v>7187709982643.5361</v>
      </c>
      <c r="AD20" s="16">
        <f>'KEEI BAU - Industry'!AT$31*'Machinery Split'!$G8</f>
        <v>7285245762475.6465</v>
      </c>
      <c r="AE20" s="16">
        <f>'KEEI BAU - Industry'!AU$31*'Machinery Split'!$G8</f>
        <v>7382781542307.7559</v>
      </c>
      <c r="AF20" s="16">
        <f>'KEEI BAU - Industry'!AV$31*'Machinery Split'!$G8</f>
        <v>7480317322139.8662</v>
      </c>
    </row>
    <row r="21" spans="1:33">
      <c r="A21" t="s">
        <v>21</v>
      </c>
      <c r="B21" s="16" cm="1">
        <f t="array" ref="B21">TREND($G21:$L21,$G$1:$L$1,B$1)</f>
        <v>23662568865747.625</v>
      </c>
      <c r="C21" s="16" cm="1">
        <f t="array" ref="C21">TREND($G21:$L21,$G$1:$L$1,C$1)</f>
        <v>24205644216764.875</v>
      </c>
      <c r="D21" s="16" cm="1">
        <f t="array" ref="D21">TREND($G21:$L21,$G$1:$L$1,D$1)</f>
        <v>24748719567782</v>
      </c>
      <c r="E21" s="16" cm="1">
        <f t="array" ref="E21">TREND($G21:$L21,$G$1:$L$1,E$1)</f>
        <v>25291794918799.125</v>
      </c>
      <c r="F21" s="16" cm="1">
        <f t="array" ref="F21">TREND($G21:$L21,$G$1:$L$1,F$1)</f>
        <v>25834870269816.375</v>
      </c>
      <c r="G21" s="16">
        <f>'KEEI BAU - Industry'!W$31*'Machinery Split'!$G9</f>
        <v>26377945620833.43</v>
      </c>
      <c r="H21" s="16">
        <f>'KEEI BAU - Industry'!X$31*'Machinery Split'!$G9</f>
        <v>26921020971850.586</v>
      </c>
      <c r="I21" s="16">
        <f>'KEEI BAU - Industry'!Y$31*'Machinery Split'!$G9</f>
        <v>27464096322867.746</v>
      </c>
      <c r="J21" s="16">
        <f>'KEEI BAU - Industry'!Z$31*'Machinery Split'!$G9</f>
        <v>28007171673884.906</v>
      </c>
      <c r="K21" s="16">
        <f>'KEEI BAU - Industry'!AA$31*'Machinery Split'!$G9</f>
        <v>28550247024902.063</v>
      </c>
      <c r="L21" s="16">
        <f>'KEEI BAU - Industry'!AB$31*'Machinery Split'!$G9</f>
        <v>29093322375919.223</v>
      </c>
      <c r="M21" s="16">
        <f>'KEEI BAU - Industry'!AC$31*'Machinery Split'!$G9</f>
        <v>29591350001967.215</v>
      </c>
      <c r="N21" s="16">
        <f>'KEEI BAU - Industry'!AD$31*'Machinery Split'!$G9</f>
        <v>30089377628015.211</v>
      </c>
      <c r="O21" s="16">
        <f>'KEEI BAU - Industry'!AE$31*'Machinery Split'!$G9</f>
        <v>30587405254063.203</v>
      </c>
      <c r="P21" s="16">
        <f>'KEEI BAU - Industry'!AF$31*'Machinery Split'!$G9</f>
        <v>31085432880111.195</v>
      </c>
      <c r="Q21" s="16">
        <f>'KEEI BAU - Industry'!AG$31*'Machinery Split'!$G9</f>
        <v>31583460506159.191</v>
      </c>
      <c r="R21" s="16">
        <f>'KEEI BAU - Industry'!AH$31*'Machinery Split'!$G9</f>
        <v>32106514646078.941</v>
      </c>
      <c r="S21" s="16">
        <f>'KEEI BAU - Industry'!AI$31*'Machinery Split'!$G9</f>
        <v>32629568785998.695</v>
      </c>
      <c r="T21" s="16">
        <f>'KEEI BAU - Industry'!AJ$31*'Machinery Split'!$G9</f>
        <v>33152622925918.445</v>
      </c>
      <c r="U21" s="16">
        <f>'KEEI BAU - Industry'!AK$31*'Machinery Split'!$G9</f>
        <v>33675677065838.199</v>
      </c>
      <c r="V21" s="16">
        <f>'KEEI BAU - Industry'!AL$31*'Machinery Split'!$G9</f>
        <v>34198731205757.949</v>
      </c>
      <c r="W21" s="16">
        <f>'KEEI BAU - Industry'!AM$31*'Machinery Split'!$G9</f>
        <v>34688416660515.305</v>
      </c>
      <c r="X21" s="16">
        <f>'KEEI BAU - Industry'!AN$31*'Machinery Split'!$G9</f>
        <v>35200853491519.742</v>
      </c>
      <c r="Y21" s="16">
        <f>'KEEI BAU - Industry'!AO$31*'Machinery Split'!$G9</f>
        <v>35713290322524.18</v>
      </c>
      <c r="Z21" s="16">
        <f>'KEEI BAU - Industry'!AP$31*'Machinery Split'!$G9</f>
        <v>36225727153528.617</v>
      </c>
      <c r="AA21" s="16">
        <f>'KEEI BAU - Industry'!AQ$31*'Machinery Split'!$G9</f>
        <v>36738163984533.211</v>
      </c>
      <c r="AB21" s="16">
        <f>'KEEI BAU - Industry'!AR$31*'Machinery Split'!$G9</f>
        <v>37250600815537.648</v>
      </c>
      <c r="AC21" s="16">
        <f>'KEEI BAU - Industry'!AS$31*'Machinery Split'!$G9</f>
        <v>37763037646542.086</v>
      </c>
      <c r="AD21" s="16">
        <f>'KEEI BAU - Industry'!AT$31*'Machinery Split'!$G9</f>
        <v>38275474477546.523</v>
      </c>
      <c r="AE21" s="16">
        <f>'KEEI BAU - Industry'!AU$31*'Machinery Split'!$G9</f>
        <v>38787911308550.953</v>
      </c>
      <c r="AF21" s="16">
        <f>'KEEI BAU - Industry'!AV$31*'Machinery Split'!$G9</f>
        <v>39300348139555.391</v>
      </c>
    </row>
    <row r="22" spans="1:33">
      <c r="A22" t="s">
        <v>22</v>
      </c>
      <c r="B22" s="16" cm="1">
        <f t="array" ref="B22">TREND($G22:$L22,$G$1:$L$1,B$1)</f>
        <v>2635314559125.0156</v>
      </c>
      <c r="C22" s="16" cm="1">
        <f t="array" ref="C22">TREND($G22:$L22,$G$1:$L$1,C$1)</f>
        <v>2695797188350.8281</v>
      </c>
      <c r="D22" s="16" cm="1">
        <f t="array" ref="D22">TREND($G22:$L22,$G$1:$L$1,D$1)</f>
        <v>2756279817576.6563</v>
      </c>
      <c r="E22" s="16" cm="1">
        <f t="array" ref="E22">TREND($G22:$L22,$G$1:$L$1,E$1)</f>
        <v>2816762446802.4688</v>
      </c>
      <c r="F22" s="16" cm="1">
        <f t="array" ref="F22">TREND($G22:$L22,$G$1:$L$1,F$1)</f>
        <v>2877245076028.2969</v>
      </c>
      <c r="G22" s="16">
        <f>'KEEI BAU - Industry'!W$31*'Machinery Split'!$G10</f>
        <v>2937727705254.1104</v>
      </c>
      <c r="H22" s="16">
        <f>'KEEI BAU - Industry'!X$31*'Machinery Split'!$G10</f>
        <v>2998210334479.9307</v>
      </c>
      <c r="I22" s="16">
        <f>'KEEI BAU - Industry'!Y$31*'Machinery Split'!$G10</f>
        <v>3058692963705.7505</v>
      </c>
      <c r="J22" s="16">
        <f>'KEEI BAU - Industry'!Z$31*'Machinery Split'!$G10</f>
        <v>3119175592931.5703</v>
      </c>
      <c r="K22" s="16">
        <f>'KEEI BAU - Industry'!AA$31*'Machinery Split'!$G10</f>
        <v>3179658222157.3901</v>
      </c>
      <c r="L22" s="16">
        <f>'KEEI BAU - Industry'!AB$31*'Machinery Split'!$G10</f>
        <v>3240140851383.21</v>
      </c>
      <c r="M22" s="16">
        <f>'KEEI BAU - Industry'!AC$31*'Machinery Split'!$G10</f>
        <v>3295606488323.0176</v>
      </c>
      <c r="N22" s="16">
        <f>'KEEI BAU - Industry'!AD$31*'Machinery Split'!$G10</f>
        <v>3351072125262.8247</v>
      </c>
      <c r="O22" s="16">
        <f>'KEEI BAU - Industry'!AE$31*'Machinery Split'!$G10</f>
        <v>3406537762202.6318</v>
      </c>
      <c r="P22" s="16">
        <f>'KEEI BAU - Industry'!AF$31*'Machinery Split'!$G10</f>
        <v>3462003399142.439</v>
      </c>
      <c r="Q22" s="16">
        <f>'KEEI BAU - Industry'!AG$31*'Machinery Split'!$G10</f>
        <v>3517469036082.2461</v>
      </c>
      <c r="R22" s="16">
        <f>'KEEI BAU - Industry'!AH$31*'Machinery Split'!$G10</f>
        <v>3575721890958.7271</v>
      </c>
      <c r="S22" s="16">
        <f>'KEEI BAU - Industry'!AI$31*'Machinery Split'!$G10</f>
        <v>3633974745835.208</v>
      </c>
      <c r="T22" s="16">
        <f>'KEEI BAU - Industry'!AJ$31*'Machinery Split'!$G10</f>
        <v>3692227600711.689</v>
      </c>
      <c r="U22" s="16">
        <f>'KEEI BAU - Industry'!AK$31*'Machinery Split'!$G10</f>
        <v>3750480455588.1699</v>
      </c>
      <c r="V22" s="16">
        <f>'KEEI BAU - Industry'!AL$31*'Machinery Split'!$G10</f>
        <v>3808733310464.6509</v>
      </c>
      <c r="W22" s="16">
        <f>'KEEI BAU - Industry'!AM$31*'Machinery Split'!$G10</f>
        <v>3863269874758.8945</v>
      </c>
      <c r="X22" s="16">
        <f>'KEEI BAU - Industry'!AN$31*'Machinery Split'!$G10</f>
        <v>3920340273541.0264</v>
      </c>
      <c r="Y22" s="16">
        <f>'KEEI BAU - Industry'!AO$31*'Machinery Split'!$G10</f>
        <v>3977410672323.1582</v>
      </c>
      <c r="Z22" s="16">
        <f>'KEEI BAU - Industry'!AP$31*'Machinery Split'!$G10</f>
        <v>4034481071105.29</v>
      </c>
      <c r="AA22" s="16">
        <f>'KEEI BAU - Industry'!AQ$31*'Machinery Split'!$G10</f>
        <v>4091551469887.4395</v>
      </c>
      <c r="AB22" s="16">
        <f>'KEEI BAU - Industry'!AR$31*'Machinery Split'!$G10</f>
        <v>4148621868669.5713</v>
      </c>
      <c r="AC22" s="16">
        <f>'KEEI BAU - Industry'!AS$31*'Machinery Split'!$G10</f>
        <v>4205692267451.7031</v>
      </c>
      <c r="AD22" s="16">
        <f>'KEEI BAU - Industry'!AT$31*'Machinery Split'!$G10</f>
        <v>4262762666233.835</v>
      </c>
      <c r="AE22" s="16">
        <f>'KEEI BAU - Industry'!AU$31*'Machinery Split'!$G10</f>
        <v>4319833065015.9668</v>
      </c>
      <c r="AF22" s="16">
        <f>'KEEI BAU - Industry'!AV$31*'Machinery Split'!$G10</f>
        <v>4376903463798.0986</v>
      </c>
    </row>
    <row r="23" spans="1:33">
      <c r="A23" t="s">
        <v>23</v>
      </c>
      <c r="B23" s="16" cm="1">
        <f t="array" ref="B23">TREND($G23:$L23,$G$1:$L$1,B$1)</f>
        <v>13568163574462.875</v>
      </c>
      <c r="C23" s="16" cm="1">
        <f t="array" ref="C23">TREND($G23:$L23,$G$1:$L$1,C$1)</f>
        <v>13819851731164.313</v>
      </c>
      <c r="D23" s="16" cm="1">
        <f t="array" ref="D23">TREND($G23:$L23,$G$1:$L$1,D$1)</f>
        <v>14071539887865.75</v>
      </c>
      <c r="E23" s="16" cm="1">
        <f t="array" ref="E23">TREND($G23:$L23,$G$1:$L$1,E$1)</f>
        <v>14323228044567.188</v>
      </c>
      <c r="F23" s="16" cm="1">
        <f t="array" ref="F23">TREND($G23:$L23,$G$1:$L$1,F$1)</f>
        <v>14574916201268.625</v>
      </c>
      <c r="G23" s="16">
        <f>'KEEI BAU - Industry'!W$38*'Others Split'!$G$14</f>
        <v>14826604357970.072</v>
      </c>
      <c r="H23" s="16">
        <f>'KEEI BAU - Industry'!X$38*'Others Split'!$G$14</f>
        <v>15078292514671.506</v>
      </c>
      <c r="I23" s="16">
        <f>'KEEI BAU - Industry'!Y$38*'Others Split'!$G$14</f>
        <v>15329980671372.936</v>
      </c>
      <c r="J23" s="16">
        <f>'KEEI BAU - Industry'!Z$38*'Others Split'!$G$14</f>
        <v>15581668828074.367</v>
      </c>
      <c r="K23" s="16">
        <f>'KEEI BAU - Industry'!AA$38*'Others Split'!$G$14</f>
        <v>15833356984775.797</v>
      </c>
      <c r="L23" s="16">
        <f>'KEEI BAU - Industry'!AB$38*'Others Split'!$G$14</f>
        <v>16085045141477.234</v>
      </c>
      <c r="M23" s="16">
        <f>'KEEI BAU - Industry'!AC$38*'Others Split'!$G$14</f>
        <v>16348231741885.832</v>
      </c>
      <c r="N23" s="16">
        <f>'KEEI BAU - Industry'!AD$38*'Others Split'!$G$14</f>
        <v>16611418342294.434</v>
      </c>
      <c r="O23" s="16">
        <f>'KEEI BAU - Industry'!AE$38*'Others Split'!$G$14</f>
        <v>16874604942703.037</v>
      </c>
      <c r="P23" s="16">
        <f>'KEEI BAU - Industry'!AF$38*'Others Split'!$G$14</f>
        <v>17137791543111.639</v>
      </c>
      <c r="Q23" s="16">
        <f>'KEEI BAU - Industry'!AG$38*'Others Split'!$G$14</f>
        <v>17400978143520.244</v>
      </c>
      <c r="R23" s="16">
        <f>'KEEI BAU - Industry'!AH$38*'Others Split'!$G$14</f>
        <v>17699937679906.715</v>
      </c>
      <c r="S23" s="16">
        <f>'KEEI BAU - Industry'!AI$38*'Others Split'!$G$14</f>
        <v>17998897216293.184</v>
      </c>
      <c r="T23" s="16">
        <f>'KEEI BAU - Industry'!AJ$38*'Others Split'!$G$14</f>
        <v>18297856752679.656</v>
      </c>
      <c r="U23" s="16">
        <f>'KEEI BAU - Industry'!AK$38*'Others Split'!$G$14</f>
        <v>18596816289066.125</v>
      </c>
      <c r="V23" s="16">
        <f>'KEEI BAU - Industry'!AL$38*'Others Split'!$G$14</f>
        <v>18895775825452.586</v>
      </c>
      <c r="W23" s="16">
        <f>'KEEI BAU - Industry'!AM$38*'Others Split'!$G$14</f>
        <v>19147038113868.551</v>
      </c>
      <c r="X23" s="16">
        <f>'KEEI BAU - Industry'!AN$38*'Others Split'!$G$14</f>
        <v>19430821253173.469</v>
      </c>
      <c r="Y23" s="16">
        <f>'KEEI BAU - Industry'!AO$38*'Others Split'!$G$14</f>
        <v>19714604392478.465</v>
      </c>
      <c r="Z23" s="16">
        <f>'KEEI BAU - Industry'!AP$38*'Others Split'!$G$14</f>
        <v>19998387531783.383</v>
      </c>
      <c r="AA23" s="16">
        <f>'KEEI BAU - Industry'!AQ$38*'Others Split'!$G$14</f>
        <v>20282170671088.379</v>
      </c>
      <c r="AB23" s="16">
        <f>'KEEI BAU - Industry'!AR$38*'Others Split'!$G$14</f>
        <v>20565953810393.297</v>
      </c>
      <c r="AC23" s="16">
        <f>'KEEI BAU - Industry'!AS$38*'Others Split'!$G$14</f>
        <v>20849736949698.297</v>
      </c>
      <c r="AD23" s="16">
        <f>'KEEI BAU - Industry'!AT$38*'Others Split'!$G$14</f>
        <v>21133520089003.211</v>
      </c>
      <c r="AE23" s="16">
        <f>'KEEI BAU - Industry'!AU$38*'Others Split'!$G$14</f>
        <v>21417303228308.129</v>
      </c>
      <c r="AF23" s="16">
        <f>'KEEI BAU - Industry'!AV$38*'Others Split'!$G$14</f>
        <v>21701086367613.125</v>
      </c>
    </row>
    <row r="24" spans="1:33">
      <c r="A24" t="s">
        <v>24</v>
      </c>
      <c r="B24" s="16" cm="1">
        <f t="array" aca="1" ref="B24" ca="1">TREND($G24:$L24,$G$1:$L$1,B$1)</f>
        <v>1454764593.0333252</v>
      </c>
      <c r="C24" s="16" cm="1">
        <f t="array" aca="1" ref="C24" ca="1">TREND($G24:$L24,$G$1:$L$1,C$1)</f>
        <v>1481750339.2506104</v>
      </c>
      <c r="D24" s="16" cm="1">
        <f t="array" aca="1" ref="D24" ca="1">TREND($G24:$L24,$G$1:$L$1,D$1)</f>
        <v>1508736085.4678955</v>
      </c>
      <c r="E24" s="16" cm="1">
        <f t="array" aca="1" ref="E24" ca="1">TREND($G24:$L24,$G$1:$L$1,E$1)</f>
        <v>1535721831.6851807</v>
      </c>
      <c r="F24" s="16" cm="1">
        <f t="array" aca="1" ref="F24" ca="1">TREND($G24:$L24,$G$1:$L$1,F$1)</f>
        <v>1562707577.9024658</v>
      </c>
      <c r="G24" s="16">
        <f ca="1">F24*(1+'KEEI BAU - Gas Supply'!W9)</f>
        <v>4780632943724.9541</v>
      </c>
      <c r="H24" s="16">
        <f ca="1">G24*(1+'KEEI BAU - Gas Supply'!X9)</f>
        <v>4867544254659.1299</v>
      </c>
      <c r="I24" s="16">
        <f ca="1">H24*(1+'KEEI BAU - Gas Supply'!Y9)</f>
        <v>4954455565593.3145</v>
      </c>
      <c r="J24" s="16">
        <f ca="1">I24*(1+'KEEI BAU - Gas Supply'!Z9)</f>
        <v>5041366876527.498</v>
      </c>
      <c r="K24" s="16">
        <f ca="1">J24*(1+'KEEI BAU - Gas Supply'!AA9)</f>
        <v>5128278187461.6826</v>
      </c>
      <c r="L24" s="16">
        <f ca="1">K24*(1+'KEEI BAU - Gas Supply'!AB9)</f>
        <v>5215189498395.876</v>
      </c>
      <c r="M24" s="16">
        <f ca="1">L24*(1+'KEEI BAU - Gas Supply'!AC9)</f>
        <v>5278329612217.1758</v>
      </c>
      <c r="N24" s="16">
        <f ca="1">M24*(1+'KEEI BAU - Gas Supply'!AD9)</f>
        <v>5341469726038.4834</v>
      </c>
      <c r="O24" s="16">
        <f ca="1">N24*(1+'KEEI BAU - Gas Supply'!AE9)</f>
        <v>5404609839859.791</v>
      </c>
      <c r="P24" s="16">
        <f ca="1">O24*(1+'KEEI BAU - Gas Supply'!AF9)</f>
        <v>5467749953681.0986</v>
      </c>
      <c r="Q24" s="16">
        <f ca="1">P24*(1+'KEEI BAU - Gas Supply'!AG9)</f>
        <v>5530890067502.4141</v>
      </c>
      <c r="R24" s="16">
        <f ca="1">Q24*(1+'KEEI BAU - Gas Supply'!AH9)</f>
        <v>5636038450147.126</v>
      </c>
      <c r="S24" s="16">
        <f ca="1">R24*(1+'KEEI BAU - Gas Supply'!AI9)</f>
        <v>5741186832791.8281</v>
      </c>
      <c r="T24" s="16">
        <f ca="1">S24*(1+'KEEI BAU - Gas Supply'!AJ9)</f>
        <v>5846335215436.5313</v>
      </c>
      <c r="U24" s="16">
        <f ca="1">T24*(1+'KEEI BAU - Gas Supply'!AK9)</f>
        <v>5951483598081.2344</v>
      </c>
      <c r="V24" s="16">
        <f ca="1">U24*(1+'KEEI BAU - Gas Supply'!AL9)</f>
        <v>6056631980725.9502</v>
      </c>
      <c r="W24" s="16">
        <f ca="1">V24*(1+'KEEI BAU - Gas Supply'!AM9)</f>
        <v>6105769338272.7686</v>
      </c>
      <c r="X24" s="16">
        <f ca="1">W24*(1+'KEEI BAU - Gas Supply'!AN9)</f>
        <v>6193096031113.627</v>
      </c>
      <c r="Y24" s="16">
        <f ca="1">X24*(1+'KEEI BAU - Gas Supply'!AO9)</f>
        <v>6280422723954.4502</v>
      </c>
      <c r="Z24" s="16">
        <f ca="1">Y24*(1+'KEEI BAU - Gas Supply'!AP9)</f>
        <v>6367749416795.3076</v>
      </c>
      <c r="AA24" s="16">
        <f ca="1">Z24*(1+'KEEI BAU - Gas Supply'!AQ9)</f>
        <v>6455076109636.1309</v>
      </c>
      <c r="AB24" s="16">
        <f ca="1">AA24*(1+'KEEI BAU - Gas Supply'!AR9)</f>
        <v>6542402802476.9893</v>
      </c>
      <c r="AC24" s="16">
        <f ca="1">AB24*(1+'KEEI BAU - Gas Supply'!AS9)</f>
        <v>6629729495317.8135</v>
      </c>
      <c r="AD24" s="16">
        <f ca="1">AC24*(1+'KEEI BAU - Gas Supply'!AT9)</f>
        <v>6717056188158.6709</v>
      </c>
      <c r="AE24" s="16">
        <f ca="1">AD24*(1+'KEEI BAU - Gas Supply'!AU9)</f>
        <v>6804382880999.5293</v>
      </c>
      <c r="AF24" s="16">
        <f ca="1">AE24*(1+'KEEI BAU - Gas Supply'!AV9)</f>
        <v>6891709573840.3535</v>
      </c>
    </row>
    <row r="25" spans="1:33">
      <c r="A25" t="s">
        <v>25</v>
      </c>
      <c r="B25" s="16" cm="1">
        <f t="array" aca="1" ref="B25" ca="1">TREND($G25:$L25,$G$1:$L$1,B$1)</f>
        <v>1454764593.0333252</v>
      </c>
      <c r="C25" s="16" cm="1">
        <f t="array" aca="1" ref="C25" ca="1">TREND($G25:$L25,$G$1:$L$1,C$1)</f>
        <v>1481750339.2506104</v>
      </c>
      <c r="D25" s="16" cm="1">
        <f t="array" aca="1" ref="D25" ca="1">TREND($G25:$L25,$G$1:$L$1,D$1)</f>
        <v>1508736085.4678955</v>
      </c>
      <c r="E25" s="16" cm="1">
        <f t="array" aca="1" ref="E25" ca="1">TREND($G25:$L25,$G$1:$L$1,E$1)</f>
        <v>1535721831.6851807</v>
      </c>
      <c r="F25" s="16" cm="1">
        <f t="array" aca="1" ref="F25" ca="1">TREND($G25:$L25,$G$1:$L$1,F$1)</f>
        <v>1562707577.9024658</v>
      </c>
      <c r="G25" s="16">
        <f ca="1">F25*(1+'Water and Waste'!J40)</f>
        <v>5534141124589.7725</v>
      </c>
      <c r="H25" s="16">
        <f ca="1">G25*(1+'Water and Waste'!K40)</f>
        <v>5539675265714.3613</v>
      </c>
      <c r="I25" s="16">
        <f ca="1">H25*(1+'Water and Waste'!L40)</f>
        <v>5545214940980.0752</v>
      </c>
      <c r="J25" s="16">
        <f ca="1">I25*(1+'Water and Waste'!M40)</f>
        <v>5550760155921.0547</v>
      </c>
      <c r="K25" s="16">
        <f ca="1">J25*(1+'Water and Waste'!N40)</f>
        <v>5556310916076.9756</v>
      </c>
      <c r="L25" s="16">
        <f ca="1">K25*(1+'Water and Waste'!O40)</f>
        <v>5561867226993.0518</v>
      </c>
      <c r="M25" s="16">
        <f ca="1">L25*(1+'Water and Waste'!P40)</f>
        <v>5567429094220.0439</v>
      </c>
      <c r="N25" s="16">
        <f ca="1">M25*(1+'Water and Waste'!Q40)</f>
        <v>5572996523314.2637</v>
      </c>
      <c r="O25" s="16">
        <f ca="1">N25*(1+'Water and Waste'!R40)</f>
        <v>5578569519837.5771</v>
      </c>
      <c r="P25" s="16">
        <f ca="1">O25*(1+'Water and Waste'!S40)</f>
        <v>5584148089357.4141</v>
      </c>
      <c r="Q25" s="16">
        <f ca="1">P25*(1+'Water and Waste'!T40)</f>
        <v>5589732237446.7705</v>
      </c>
      <c r="R25" s="16">
        <f ca="1">Q25*(1+'Water and Waste'!U40)</f>
        <v>5595321969684.2168</v>
      </c>
      <c r="S25" s="16">
        <f ca="1">R25*(1+'Water and Waste'!V40)</f>
        <v>5600917291653.9004</v>
      </c>
      <c r="T25" s="16">
        <f ca="1">S25*(1+'Water and Waste'!W40)</f>
        <v>5606518208945.5537</v>
      </c>
      <c r="U25" s="16">
        <f ca="1">T25*(1+'Water and Waste'!X40)</f>
        <v>5612124727154.499</v>
      </c>
      <c r="V25" s="16">
        <f ca="1">U25*(1+'Water and Waste'!Y40)</f>
        <v>5617736851881.6533</v>
      </c>
      <c r="W25" s="16">
        <f ca="1">V25*(1+'Water and Waste'!Z40)</f>
        <v>5589648167622.2451</v>
      </c>
      <c r="X25" s="16">
        <f ca="1">W25*(1+'Water and Waste'!AA40)</f>
        <v>5561699926784.1338</v>
      </c>
      <c r="Y25" s="16">
        <f ca="1">X25*(1+'Water and Waste'!AB40)</f>
        <v>5533891427150.2129</v>
      </c>
      <c r="Z25" s="16">
        <f ca="1">Y25*(1+'Water and Waste'!AC40)</f>
        <v>5506221970014.4619</v>
      </c>
      <c r="AA25" s="16">
        <f ca="1">Z25*(1+'Water and Waste'!AD40)</f>
        <v>5478690860164.3896</v>
      </c>
      <c r="AB25" s="16">
        <f ca="1">AA25*(1+'Water and Waste'!AE40)</f>
        <v>5451297405863.5674</v>
      </c>
      <c r="AC25" s="16">
        <f ca="1">AB25*(1+'Water and Waste'!AF40)</f>
        <v>5424040918834.25</v>
      </c>
      <c r="AD25" s="16">
        <f ca="1">AC25*(1+'Water and Waste'!AG40)</f>
        <v>5396920714240.0791</v>
      </c>
      <c r="AE25" s="16">
        <f ca="1">AD25*(1+'Water and Waste'!AH40)</f>
        <v>5369936110668.8789</v>
      </c>
      <c r="AF25" s="16">
        <f ca="1">AE25*(1+'Water and Waste'!AI40)</f>
        <v>5343086430115.5342</v>
      </c>
    </row>
    <row r="26" spans="1:33">
      <c r="A26" t="s">
        <v>26</v>
      </c>
      <c r="B26" s="16" cm="1">
        <f t="array" ref="B26">TREND($G26:$L26,$G$1:$L$1,B$1)</f>
        <v>4612668221.8129883</v>
      </c>
      <c r="C26" s="16" cm="1">
        <f t="array" ref="C26">TREND($G26:$L26,$G$1:$L$1,C$1)</f>
        <v>4698232782.9897461</v>
      </c>
      <c r="D26" s="16" cm="1">
        <f t="array" ref="D26">TREND($G26:$L26,$G$1:$L$1,D$1)</f>
        <v>4783797344.1665039</v>
      </c>
      <c r="E26" s="16" cm="1">
        <f t="array" ref="E26">TREND($G26:$L26,$G$1:$L$1,E$1)</f>
        <v>4869361905.3432617</v>
      </c>
      <c r="F26" s="16" cm="1">
        <f t="array" ref="F26">TREND($G26:$L26,$G$1:$L$1,F$1)</f>
        <v>4954926466.5200195</v>
      </c>
      <c r="G26" s="16">
        <f>'KEEI BAU - Industry'!W$38*'Others Split'!$G$15</f>
        <v>5040491027.6967783</v>
      </c>
      <c r="H26" s="16">
        <f>'KEEI BAU - Industry'!X$38*'Others Split'!$G$15</f>
        <v>5126055588.8735361</v>
      </c>
      <c r="I26" s="16">
        <f>'KEEI BAU - Industry'!Y$38*'Others Split'!$G$15</f>
        <v>5211620150.050293</v>
      </c>
      <c r="J26" s="16">
        <f>'KEEI BAU - Industry'!Z$38*'Others Split'!$G$15</f>
        <v>5297184711.2270508</v>
      </c>
      <c r="K26" s="16">
        <f>'KEEI BAU - Industry'!AA$38*'Others Split'!$G$15</f>
        <v>5382749272.4038076</v>
      </c>
      <c r="L26" s="16">
        <f>'KEEI BAU - Industry'!AB$38*'Others Split'!$G$15</f>
        <v>5468313833.5805664</v>
      </c>
      <c r="M26" s="16">
        <f>'KEEI BAU - Industry'!AC$38*'Others Split'!$G$15</f>
        <v>5557787435.6232643</v>
      </c>
      <c r="N26" s="16">
        <f>'KEEI BAU - Industry'!AD$38*'Others Split'!$G$15</f>
        <v>5647261037.6659651</v>
      </c>
      <c r="O26" s="16">
        <f>'KEEI BAU - Industry'!AE$38*'Others Split'!$G$15</f>
        <v>5736734639.7086649</v>
      </c>
      <c r="P26" s="16">
        <f>'KEEI BAU - Industry'!AF$38*'Others Split'!$G$15</f>
        <v>5826208241.7513657</v>
      </c>
      <c r="Q26" s="16">
        <f>'KEEI BAU - Industry'!AG$38*'Others Split'!$G$15</f>
        <v>5915681843.7940664</v>
      </c>
      <c r="R26" s="16">
        <f>'KEEI BAU - Industry'!AH$38*'Others Split'!$G$15</f>
        <v>6017316906.308589</v>
      </c>
      <c r="S26" s="16">
        <f>'KEEI BAU - Industry'!AI$38*'Others Split'!$G$15</f>
        <v>6118951968.8231125</v>
      </c>
      <c r="T26" s="16">
        <f>'KEEI BAU - Industry'!AJ$38*'Others Split'!$G$15</f>
        <v>6220587031.3376369</v>
      </c>
      <c r="U26" s="16">
        <f>'KEEI BAU - Industry'!AK$38*'Others Split'!$G$15</f>
        <v>6322222093.8521605</v>
      </c>
      <c r="V26" s="16">
        <f>'KEEI BAU - Industry'!AL$38*'Others Split'!$G$15</f>
        <v>6423857156.3666801</v>
      </c>
      <c r="W26" s="16">
        <f>'KEEI BAU - Industry'!AM$38*'Others Split'!$G$15</f>
        <v>6509276938.2521</v>
      </c>
      <c r="X26" s="16">
        <f>'KEEI BAU - Industry'!AN$38*'Others Split'!$G$15</f>
        <v>6605752593.2937174</v>
      </c>
      <c r="Y26" s="16">
        <f>'KEEI BAU - Industry'!AO$38*'Others Split'!$G$15</f>
        <v>6702228248.3353624</v>
      </c>
      <c r="Z26" s="16">
        <f>'KEEI BAU - Industry'!AP$38*'Others Split'!$G$15</f>
        <v>6798703903.3769798</v>
      </c>
      <c r="AA26" s="16">
        <f>'KEEI BAU - Industry'!AQ$38*'Others Split'!$G$15</f>
        <v>6895179558.4186239</v>
      </c>
      <c r="AB26" s="16">
        <f>'KEEI BAU - Industry'!AR$38*'Others Split'!$G$15</f>
        <v>6991655213.4602413</v>
      </c>
      <c r="AC26" s="16">
        <f>'KEEI BAU - Industry'!AS$38*'Others Split'!$G$15</f>
        <v>7088130868.5018864</v>
      </c>
      <c r="AD26" s="16">
        <f>'KEEI BAU - Industry'!AT$38*'Others Split'!$G$15</f>
        <v>7184606523.5435028</v>
      </c>
      <c r="AE26" s="16">
        <f>'KEEI BAU - Industry'!AU$38*'Others Split'!$G$15</f>
        <v>7281082178.5851202</v>
      </c>
      <c r="AF26" s="16">
        <f>'KEEI BAU - Industry'!AV$38*'Others Split'!$G$15</f>
        <v>7377557833.6267653</v>
      </c>
    </row>
    <row r="28" spans="1:3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3">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221"/>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8" spans="2:33">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3" spans="2:33">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5" spans="2:33">
      <c r="B55" s="21"/>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6F69-933D-4AAD-B453-4060C4A099C8}">
  <dimension ref="A1:AI26"/>
  <sheetViews>
    <sheetView zoomScale="55" zoomScaleNormal="55" workbookViewId="0">
      <selection activeCell="A17" sqref="A17"/>
    </sheetView>
  </sheetViews>
  <sheetFormatPr defaultColWidth="9.140625" defaultRowHeight="15"/>
  <cols>
    <col min="1" max="1" width="39.85546875" customWidth="1"/>
    <col min="2" max="33" width="11.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1"/>
      <c r="AH1" s="11"/>
      <c r="AI1" s="11"/>
    </row>
    <row r="2" spans="1:35">
      <c r="A2" t="s">
        <v>2</v>
      </c>
      <c r="B2" s="16">
        <f>'KEEI BAU - Industry'!R40*'Others Split'!$H$6</f>
        <v>24458561772904.477</v>
      </c>
      <c r="C2" s="16">
        <f>'KEEI BAU - Industry'!S40*'Others Split'!$H$6</f>
        <v>25545826135020.988</v>
      </c>
      <c r="D2" s="16">
        <f>'KEEI BAU - Industry'!T40*'Others Split'!$H$6</f>
        <v>26633090497137.492</v>
      </c>
      <c r="E2" s="16">
        <f>'KEEI BAU - Industry'!U40*'Others Split'!$H$6</f>
        <v>27720354859254</v>
      </c>
      <c r="F2" s="16">
        <f>'KEEI BAU - Industry'!V40*'Others Split'!$H$6</f>
        <v>28807619221370.512</v>
      </c>
      <c r="G2" s="16">
        <f>'KEEI BAU - Industry'!W40*'Others Split'!$H$6</f>
        <v>29894883583487.02</v>
      </c>
      <c r="H2" s="16">
        <f>'KEEI BAU - Industry'!X40*'Others Split'!$H$6</f>
        <v>30698221735902.77</v>
      </c>
      <c r="I2" s="16">
        <f>'KEEI BAU - Industry'!Y40*'Others Split'!$H$6</f>
        <v>31501559888318.516</v>
      </c>
      <c r="J2" s="16">
        <f>'KEEI BAU - Industry'!Z40*'Others Split'!$H$6</f>
        <v>32304898040734.004</v>
      </c>
      <c r="K2" s="16">
        <f>'KEEI BAU - Industry'!AA40*'Others Split'!$H$6</f>
        <v>33108236193149.75</v>
      </c>
      <c r="L2" s="16">
        <f>'KEEI BAU - Industry'!AB40*'Others Split'!$H$6</f>
        <v>33911574345565.109</v>
      </c>
      <c r="M2" s="16">
        <f>'KEEI BAU - Industry'!AC40*'Others Split'!$H$6</f>
        <v>34629483841157.801</v>
      </c>
      <c r="N2" s="16">
        <f>'KEEI BAU - Industry'!AD40*'Others Split'!$H$6</f>
        <v>35347393336750.102</v>
      </c>
      <c r="O2" s="16">
        <f>'KEEI BAU - Industry'!AE40*'Others Split'!$H$6</f>
        <v>36065302832342.664</v>
      </c>
      <c r="P2" s="16">
        <f>'KEEI BAU - Industry'!AF40*'Others Split'!$H$6</f>
        <v>36783212327934.969</v>
      </c>
      <c r="Q2" s="16">
        <f>'KEEI BAU - Industry'!AG40*'Others Split'!$H$6</f>
        <v>37501121823527.273</v>
      </c>
      <c r="R2" s="16">
        <f>'KEEI BAU - Industry'!AH40*'Others Split'!$H$6</f>
        <v>38234470233003.539</v>
      </c>
      <c r="S2" s="16">
        <f>'KEEI BAU - Industry'!AI40*'Others Split'!$H$6</f>
        <v>38967818642479.813</v>
      </c>
      <c r="T2" s="16">
        <f>'KEEI BAU - Industry'!AJ40*'Others Split'!$H$6</f>
        <v>39701167051955.82</v>
      </c>
      <c r="U2" s="16">
        <f>'KEEI BAU - Industry'!AK40*'Others Split'!$H$6</f>
        <v>40434515461432.094</v>
      </c>
      <c r="V2" s="16">
        <f>'KEEI BAU - Industry'!AL40*'Others Split'!$H$6</f>
        <v>41167863870907.977</v>
      </c>
      <c r="W2" s="16">
        <f>'KEEI BAU - Industry'!AM40*'Others Split'!$H$6</f>
        <v>41880627061872.5</v>
      </c>
      <c r="X2" s="16">
        <f>'KEEI BAU - Industry'!AN40*'Others Split'!$H$6</f>
        <v>42607425629095.031</v>
      </c>
      <c r="Y2" s="16">
        <f>'KEEI BAU - Industry'!AO40*'Others Split'!$H$6</f>
        <v>43334224196317.563</v>
      </c>
      <c r="Z2" s="16">
        <f>'KEEI BAU - Industry'!AP40*'Others Split'!$H$6</f>
        <v>44061022763539.828</v>
      </c>
      <c r="AA2" s="16">
        <f>'KEEI BAU - Industry'!AQ40*'Others Split'!$H$6</f>
        <v>44787821330762.359</v>
      </c>
      <c r="AB2" s="16">
        <f>'KEEI BAU - Industry'!AR40*'Others Split'!$H$6</f>
        <v>45514619897984.891</v>
      </c>
      <c r="AC2" s="16">
        <f>'KEEI BAU - Industry'!AS40*'Others Split'!$H$6</f>
        <v>46241418465207.156</v>
      </c>
      <c r="AD2" s="16">
        <f>'KEEI BAU - Industry'!AT40*'Others Split'!$H$6</f>
        <v>46968217032429.688</v>
      </c>
      <c r="AE2" s="16">
        <f>'KEEI BAU - Industry'!AU40*'Others Split'!$H$6</f>
        <v>47695015599652.211</v>
      </c>
      <c r="AF2" s="16">
        <f>'KEEI BAU - Industry'!AV40*'Others Split'!$H$6</f>
        <v>48421814166874.484</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Industry'!R$40*'Others Split'!$H$7</f>
        <v>10913154458.729464</v>
      </c>
      <c r="C5" s="16">
        <f>'KEEI BAU - Industry'!S$40*'Others Split'!$H$7</f>
        <v>11398280445.752716</v>
      </c>
      <c r="D5" s="16">
        <f>'KEEI BAU - Industry'!T$40*'Others Split'!$H$7</f>
        <v>11883406432.775965</v>
      </c>
      <c r="E5" s="16">
        <f>'KEEI BAU - Industry'!U$40*'Others Split'!$H$7</f>
        <v>12368532419.799213</v>
      </c>
      <c r="F5" s="16">
        <f>'KEEI BAU - Industry'!V$40*'Others Split'!$H$7</f>
        <v>12853658406.822464</v>
      </c>
      <c r="G5" s="16">
        <f>'KEEI BAU - Industry'!W$40*'Others Split'!$H$7</f>
        <v>13338784393.845715</v>
      </c>
      <c r="H5" s="16">
        <f>'KEEI BAU - Industry'!X$40*'Others Split'!$H$7</f>
        <v>13697225475.594666</v>
      </c>
      <c r="I5" s="16">
        <f>'KEEI BAU - Industry'!Y$40*'Others Split'!$H$7</f>
        <v>14055666557.343616</v>
      </c>
      <c r="J5" s="16">
        <f>'KEEI BAU - Industry'!Z$40*'Others Split'!$H$7</f>
        <v>14414107639.092451</v>
      </c>
      <c r="K5" s="16">
        <f>'KEEI BAU - Industry'!AA$40*'Others Split'!$H$7</f>
        <v>14772548720.8414</v>
      </c>
      <c r="L5" s="16">
        <f>'KEEI BAU - Industry'!AB$40*'Others Split'!$H$7</f>
        <v>15130989802.590178</v>
      </c>
      <c r="M5" s="16">
        <f>'KEEI BAU - Industry'!AC$40*'Others Split'!$H$7</f>
        <v>15451313511.135908</v>
      </c>
      <c r="N5" s="16">
        <f>'KEEI BAU - Industry'!AD$40*'Others Split'!$H$7</f>
        <v>15771637219.681465</v>
      </c>
      <c r="O5" s="16">
        <f>'KEEI BAU - Industry'!AE$40*'Others Split'!$H$7</f>
        <v>16091960928.227139</v>
      </c>
      <c r="P5" s="16">
        <f>'KEEI BAU - Industry'!AF$40*'Others Split'!$H$7</f>
        <v>16412284636.772696</v>
      </c>
      <c r="Q5" s="16">
        <f>'KEEI BAU - Industry'!AG$40*'Others Split'!$H$7</f>
        <v>16732608345.318253</v>
      </c>
      <c r="R5" s="16">
        <f>'KEEI BAU - Industry'!AH$40*'Others Split'!$H$7</f>
        <v>17059820735.768131</v>
      </c>
      <c r="S5" s="16">
        <f>'KEEI BAU - Industry'!AI$40*'Others Split'!$H$7</f>
        <v>17387033126.21801</v>
      </c>
      <c r="T5" s="16">
        <f>'KEEI BAU - Industry'!AJ$40*'Others Split'!$H$7</f>
        <v>17714245516.667774</v>
      </c>
      <c r="U5" s="16">
        <f>'KEEI BAU - Industry'!AK$40*'Others Split'!$H$7</f>
        <v>18041457907.117657</v>
      </c>
      <c r="V5" s="16">
        <f>'KEEI BAU - Industry'!AL$40*'Others Split'!$H$7</f>
        <v>18368670297.56736</v>
      </c>
      <c r="W5" s="16">
        <f>'KEEI BAU - Industry'!AM$40*'Others Split'!$H$7</f>
        <v>18686697778.811573</v>
      </c>
      <c r="X5" s="16">
        <f>'KEEI BAU - Industry'!AN$40*'Others Split'!$H$7</f>
        <v>19010987698.150558</v>
      </c>
      <c r="Y5" s="16">
        <f>'KEEI BAU - Industry'!AO$40*'Others Split'!$H$7</f>
        <v>19335277617.48954</v>
      </c>
      <c r="Z5" s="16">
        <f>'KEEI BAU - Industry'!AP$40*'Others Split'!$H$7</f>
        <v>19659567536.828407</v>
      </c>
      <c r="AA5" s="16">
        <f>'KEEI BAU - Industry'!AQ$40*'Others Split'!$H$7</f>
        <v>19983857456.167389</v>
      </c>
      <c r="AB5" s="16">
        <f>'KEEI BAU - Industry'!AR$40*'Others Split'!$H$7</f>
        <v>20308147375.506374</v>
      </c>
      <c r="AC5" s="16">
        <f>'KEEI BAU - Industry'!AS$40*'Others Split'!$H$7</f>
        <v>20632437294.845242</v>
      </c>
      <c r="AD5" s="16">
        <f>'KEEI BAU - Industry'!AT$40*'Others Split'!$H$7</f>
        <v>20956727214.184223</v>
      </c>
      <c r="AE5" s="16">
        <f>'KEEI BAU - Industry'!AU$40*'Others Split'!$H$7</f>
        <v>21281017133.523205</v>
      </c>
      <c r="AF5" s="16">
        <f>'KEEI BAU - Industry'!AV$40*'Others Split'!$H$7</f>
        <v>21605307052.862072</v>
      </c>
    </row>
    <row r="6" spans="1:35">
      <c r="A6" t="s">
        <v>6</v>
      </c>
      <c r="B6" s="16">
        <f>'KEEI BAU - Industry'!R$40*'Others Split'!$H$8</f>
        <v>9241441081559.7559</v>
      </c>
      <c r="C6" s="16">
        <f>'KEEI BAU - Industry'!S$40*'Others Split'!$H$8</f>
        <v>9652253852804.1621</v>
      </c>
      <c r="D6" s="16">
        <f>'KEEI BAU - Industry'!T$40*'Others Split'!$H$8</f>
        <v>10063066624048.566</v>
      </c>
      <c r="E6" s="16">
        <f>'KEEI BAU - Industry'!U$40*'Others Split'!$H$8</f>
        <v>10473879395292.971</v>
      </c>
      <c r="F6" s="16">
        <f>'KEEI BAU - Industry'!V$40*'Others Split'!$H$8</f>
        <v>10884692166537.377</v>
      </c>
      <c r="G6" s="16">
        <f>'KEEI BAU - Industry'!W$40*'Others Split'!$H$8</f>
        <v>11295504937781.783</v>
      </c>
      <c r="H6" s="16">
        <f>'KEEI BAU - Industry'!X$40*'Others Split'!$H$8</f>
        <v>11599038819824.822</v>
      </c>
      <c r="I6" s="16">
        <f>'KEEI BAU - Industry'!Y$40*'Others Split'!$H$8</f>
        <v>11902572701867.863</v>
      </c>
      <c r="J6" s="16">
        <f>'KEEI BAU - Industry'!Z$40*'Others Split'!$H$8</f>
        <v>12206106583910.805</v>
      </c>
      <c r="K6" s="16">
        <f>'KEEI BAU - Industry'!AA$40*'Others Split'!$H$8</f>
        <v>12509640465953.846</v>
      </c>
      <c r="L6" s="16">
        <f>'KEEI BAU - Industry'!AB$40*'Others Split'!$H$8</f>
        <v>12813174347996.738</v>
      </c>
      <c r="M6" s="16">
        <f>'KEEI BAU - Industry'!AC$40*'Others Split'!$H$8</f>
        <v>13084429803121.74</v>
      </c>
      <c r="N6" s="16">
        <f>'KEEI BAU - Industry'!AD$40*'Others Split'!$H$8</f>
        <v>13355685258246.594</v>
      </c>
      <c r="O6" s="16">
        <f>'KEEI BAU - Industry'!AE$40*'Others Split'!$H$8</f>
        <v>13626940713371.545</v>
      </c>
      <c r="P6" s="16">
        <f>'KEEI BAU - Industry'!AF$40*'Others Split'!$H$8</f>
        <v>13898196168496.398</v>
      </c>
      <c r="Q6" s="16">
        <f>'KEEI BAU - Industry'!AG$40*'Others Split'!$H$8</f>
        <v>14169451623621.252</v>
      </c>
      <c r="R6" s="16">
        <f>'KEEI BAU - Industry'!AH$40*'Others Split'!$H$8</f>
        <v>14446540529394.051</v>
      </c>
      <c r="S6" s="16">
        <f>'KEEI BAU - Industry'!AI$40*'Others Split'!$H$8</f>
        <v>14723629435166.85</v>
      </c>
      <c r="T6" s="16">
        <f>'KEEI BAU - Industry'!AJ$40*'Others Split'!$H$8</f>
        <v>15000718340939.551</v>
      </c>
      <c r="U6" s="16">
        <f>'KEEI BAU - Industry'!AK$40*'Others Split'!$H$8</f>
        <v>15277807246712.35</v>
      </c>
      <c r="V6" s="16">
        <f>'KEEI BAU - Industry'!AL$40*'Others Split'!$H$8</f>
        <v>15554896152485.002</v>
      </c>
      <c r="W6" s="16">
        <f>'KEEI BAU - Industry'!AM$40*'Others Split'!$H$8</f>
        <v>15824207124060.621</v>
      </c>
      <c r="X6" s="16">
        <f>'KEEI BAU - Industry'!AN$40*'Others Split'!$H$8</f>
        <v>16098821232588.861</v>
      </c>
      <c r="Y6" s="16">
        <f>'KEEI BAU - Industry'!AO$40*'Others Split'!$H$8</f>
        <v>16373435341117.102</v>
      </c>
      <c r="Z6" s="16">
        <f>'KEEI BAU - Industry'!AP$40*'Others Split'!$H$8</f>
        <v>16648049449645.242</v>
      </c>
      <c r="AA6" s="16">
        <f>'KEEI BAU - Industry'!AQ$40*'Others Split'!$H$8</f>
        <v>16922663558173.482</v>
      </c>
      <c r="AB6" s="16">
        <f>'KEEI BAU - Industry'!AR$40*'Others Split'!$H$8</f>
        <v>17197277666701.723</v>
      </c>
      <c r="AC6" s="16">
        <f>'KEEI BAU - Industry'!AS$40*'Others Split'!$H$8</f>
        <v>17471891775229.863</v>
      </c>
      <c r="AD6" s="16">
        <f>'KEEI BAU - Industry'!AT$40*'Others Split'!$H$8</f>
        <v>17746505883758.102</v>
      </c>
      <c r="AE6" s="16">
        <f>'KEEI BAU - Industry'!AU$40*'Others Split'!$H$8</f>
        <v>18021119992286.344</v>
      </c>
      <c r="AF6" s="16">
        <f>'KEEI BAU - Industry'!AV$40*'Others Split'!$H$8</f>
        <v>18295734100814.484</v>
      </c>
    </row>
    <row r="7" spans="1:35">
      <c r="A7" t="s">
        <v>7</v>
      </c>
      <c r="B7" s="16">
        <f>'KEEI BAU - Industry'!R$40*'Others Split'!$H$9</f>
        <v>19941789028343.996</v>
      </c>
      <c r="C7" s="16">
        <f>'KEEI BAU - Industry'!S$40*'Others Split'!$H$9</f>
        <v>20828267829864.699</v>
      </c>
      <c r="D7" s="16">
        <f>'KEEI BAU - Industry'!T$40*'Others Split'!$H$9</f>
        <v>21714746631385.402</v>
      </c>
      <c r="E7" s="16">
        <f>'KEEI BAU - Industry'!U$40*'Others Split'!$H$9</f>
        <v>22601225432906.102</v>
      </c>
      <c r="F7" s="16">
        <f>'KEEI BAU - Industry'!V$40*'Others Split'!$H$9</f>
        <v>23487704234426.805</v>
      </c>
      <c r="G7" s="16">
        <f>'KEEI BAU - Industry'!W$40*'Others Split'!$H$9</f>
        <v>24374183035947.508</v>
      </c>
      <c r="H7" s="16">
        <f>'KEEI BAU - Industry'!X$40*'Others Split'!$H$9</f>
        <v>25029168398645.395</v>
      </c>
      <c r="I7" s="16">
        <f>'KEEI BAU - Industry'!Y$40*'Others Split'!$H$9</f>
        <v>25684153761343.281</v>
      </c>
      <c r="J7" s="16">
        <f>'KEEI BAU - Industry'!Z$40*'Others Split'!$H$9</f>
        <v>26339139124040.957</v>
      </c>
      <c r="K7" s="16">
        <f>'KEEI BAU - Industry'!AA$40*'Others Split'!$H$9</f>
        <v>26994124486738.844</v>
      </c>
      <c r="L7" s="16">
        <f>'KEEI BAU - Industry'!AB$40*'Others Split'!$H$9</f>
        <v>27649109849436.41</v>
      </c>
      <c r="M7" s="16">
        <f>'KEEI BAU - Industry'!AC$40*'Others Split'!$H$9</f>
        <v>28234442700790.5</v>
      </c>
      <c r="N7" s="16">
        <f>'KEEI BAU - Industry'!AD$40*'Others Split'!$H$9</f>
        <v>28819775552144.273</v>
      </c>
      <c r="O7" s="16">
        <f>'KEEI BAU - Industry'!AE$40*'Others Split'!$H$9</f>
        <v>29405108403498.258</v>
      </c>
      <c r="P7" s="16">
        <f>'KEEI BAU - Industry'!AF$40*'Others Split'!$H$9</f>
        <v>29990441254852.027</v>
      </c>
      <c r="Q7" s="16">
        <f>'KEEI BAU - Industry'!AG$40*'Others Split'!$H$9</f>
        <v>30575774106205.801</v>
      </c>
      <c r="R7" s="16">
        <f>'KEEI BAU - Industry'!AH$40*'Others Split'!$H$9</f>
        <v>31173694760814.707</v>
      </c>
      <c r="S7" s="16">
        <f>'KEEI BAU - Industry'!AI$40*'Others Split'!$H$9</f>
        <v>31771615415423.613</v>
      </c>
      <c r="T7" s="16">
        <f>'KEEI BAU - Industry'!AJ$40*'Others Split'!$H$9</f>
        <v>32369536070032.309</v>
      </c>
      <c r="U7" s="16">
        <f>'KEEI BAU - Industry'!AK$40*'Others Split'!$H$9</f>
        <v>32967456724641.215</v>
      </c>
      <c r="V7" s="16">
        <f>'KEEI BAU - Industry'!AL$40*'Others Split'!$H$9</f>
        <v>33565377379249.801</v>
      </c>
      <c r="W7" s="16">
        <f>'KEEI BAU - Industry'!AM$40*'Others Split'!$H$9</f>
        <v>34146514296185.371</v>
      </c>
      <c r="X7" s="16">
        <f>'KEEI BAU - Industry'!AN$40*'Others Split'!$H$9</f>
        <v>34739094670625.484</v>
      </c>
      <c r="Y7" s="16">
        <f>'KEEI BAU - Industry'!AO$40*'Others Split'!$H$9</f>
        <v>35331675045065.602</v>
      </c>
      <c r="Z7" s="16">
        <f>'KEEI BAU - Industry'!AP$40*'Others Split'!$H$9</f>
        <v>35924255419505.5</v>
      </c>
      <c r="AA7" s="16">
        <f>'KEEI BAU - Industry'!AQ$40*'Others Split'!$H$9</f>
        <v>36516835793945.609</v>
      </c>
      <c r="AB7" s="16">
        <f>'KEEI BAU - Industry'!AR$40*'Others Split'!$H$9</f>
        <v>37109416168385.727</v>
      </c>
      <c r="AC7" s="16">
        <f>'KEEI BAU - Industry'!AS$40*'Others Split'!$H$9</f>
        <v>37701996542825.625</v>
      </c>
      <c r="AD7" s="16">
        <f>'KEEI BAU - Industry'!AT$40*'Others Split'!$H$9</f>
        <v>38294576917265.734</v>
      </c>
      <c r="AE7" s="16">
        <f>'KEEI BAU - Industry'!AU$40*'Others Split'!$H$9</f>
        <v>38887157291705.852</v>
      </c>
      <c r="AF7" s="16">
        <f>'KEEI BAU - Industry'!AV$40*'Others Split'!$H$9</f>
        <v>39479737666145.75</v>
      </c>
    </row>
    <row r="8" spans="1:35">
      <c r="A8" t="s">
        <v>8</v>
      </c>
      <c r="B8" s="16">
        <f>'KEEI BAU - Industry'!R$40*'Others Split'!$H$10</f>
        <v>12298579417265.172</v>
      </c>
      <c r="C8" s="16">
        <f>'KEEI BAU - Industry'!S$40*'Others Split'!$H$10</f>
        <v>12845292148341.025</v>
      </c>
      <c r="D8" s="16">
        <f>'KEEI BAU - Industry'!T$40*'Others Split'!$H$10</f>
        <v>13392004879416.875</v>
      </c>
      <c r="E8" s="16">
        <f>'KEEI BAU - Industry'!U$40*'Others Split'!$H$10</f>
        <v>13938717610492.727</v>
      </c>
      <c r="F8" s="16">
        <f>'KEEI BAU - Industry'!V$40*'Others Split'!$H$10</f>
        <v>14485430341568.578</v>
      </c>
      <c r="G8" s="16">
        <f>'KEEI BAU - Industry'!W$40*'Others Split'!$H$10</f>
        <v>15032143072644.432</v>
      </c>
      <c r="H8" s="16">
        <f>'KEEI BAU - Industry'!X$40*'Others Split'!$H$10</f>
        <v>15436088249721.412</v>
      </c>
      <c r="I8" s="16">
        <f>'KEEI BAU - Industry'!Y$40*'Others Split'!$H$10</f>
        <v>15840033426798.391</v>
      </c>
      <c r="J8" s="16">
        <f>'KEEI BAU - Industry'!Z$40*'Others Split'!$H$10</f>
        <v>16243978603875.24</v>
      </c>
      <c r="K8" s="16">
        <f>'KEEI BAU - Industry'!AA$40*'Others Split'!$H$10</f>
        <v>16647923780952.221</v>
      </c>
      <c r="L8" s="16">
        <f>'KEEI BAU - Industry'!AB$40*'Others Split'!$H$10</f>
        <v>17051868958029.004</v>
      </c>
      <c r="M8" s="16">
        <f>'KEEI BAU - Industry'!AC$40*'Others Split'!$H$10</f>
        <v>17412857761374.615</v>
      </c>
      <c r="N8" s="16">
        <f>'KEEI BAU - Industry'!AD$40*'Others Split'!$H$10</f>
        <v>17773846564720.031</v>
      </c>
      <c r="O8" s="16">
        <f>'KEEI BAU - Industry'!AE$40*'Others Split'!$H$10</f>
        <v>18134835368065.578</v>
      </c>
      <c r="P8" s="16">
        <f>'KEEI BAU - Industry'!AF$40*'Others Split'!$H$10</f>
        <v>18495824171410.992</v>
      </c>
      <c r="Q8" s="16">
        <f>'KEEI BAU - Industry'!AG$40*'Others Split'!$H$10</f>
        <v>18856812974756.406</v>
      </c>
      <c r="R8" s="16">
        <f>'KEEI BAU - Industry'!AH$40*'Others Split'!$H$10</f>
        <v>19225564978173.898</v>
      </c>
      <c r="S8" s="16">
        <f>'KEEI BAU - Industry'!AI$40*'Others Split'!$H$10</f>
        <v>19594316981591.391</v>
      </c>
      <c r="T8" s="16">
        <f>'KEEI BAU - Industry'!AJ$40*'Others Split'!$H$10</f>
        <v>19963068985008.754</v>
      </c>
      <c r="U8" s="16">
        <f>'KEEI BAU - Industry'!AK$40*'Others Split'!$H$10</f>
        <v>20331820988426.246</v>
      </c>
      <c r="V8" s="16">
        <f>'KEEI BAU - Industry'!AL$40*'Others Split'!$H$10</f>
        <v>20700572991843.543</v>
      </c>
      <c r="W8" s="16">
        <f>'KEEI BAU - Industry'!AM$40*'Others Split'!$H$10</f>
        <v>21058974061831.707</v>
      </c>
      <c r="X8" s="16">
        <f>'KEEI BAU - Industry'!AN$40*'Others Split'!$H$10</f>
        <v>21424432586430.773</v>
      </c>
      <c r="Y8" s="16">
        <f>'KEEI BAU - Industry'!AO$40*'Others Split'!$H$10</f>
        <v>21789891111029.84</v>
      </c>
      <c r="Z8" s="16">
        <f>'KEEI BAU - Industry'!AP$40*'Others Split'!$H$10</f>
        <v>22155349635628.777</v>
      </c>
      <c r="AA8" s="16">
        <f>'KEEI BAU - Industry'!AQ$40*'Others Split'!$H$10</f>
        <v>22520808160227.844</v>
      </c>
      <c r="AB8" s="16">
        <f>'KEEI BAU - Industry'!AR$40*'Others Split'!$H$10</f>
        <v>22886266684826.91</v>
      </c>
      <c r="AC8" s="16">
        <f>'KEEI BAU - Industry'!AS$40*'Others Split'!$H$10</f>
        <v>23251725209425.848</v>
      </c>
      <c r="AD8" s="16">
        <f>'KEEI BAU - Industry'!AT$40*'Others Split'!$H$10</f>
        <v>23617183734024.914</v>
      </c>
      <c r="AE8" s="16">
        <f>'KEEI BAU - Industry'!AU$40*'Others Split'!$H$10</f>
        <v>23982642258623.98</v>
      </c>
      <c r="AF8" s="16">
        <f>'KEEI BAU - Industry'!AV$40*'Others Split'!$H$10</f>
        <v>24348100783222.918</v>
      </c>
    </row>
    <row r="9" spans="1:35">
      <c r="A9" t="s">
        <v>9</v>
      </c>
      <c r="B9" s="16">
        <f>'KEEI BAU - Industry'!R$40*'Others Split'!$H$11</f>
        <v>109162828963409.66</v>
      </c>
      <c r="C9" s="16">
        <f>'KEEI BAU - Industry'!S$40*'Others Split'!$H$11</f>
        <v>114015479528138.31</v>
      </c>
      <c r="D9" s="16">
        <f>'KEEI BAU - Industry'!T$40*'Others Split'!$H$11</f>
        <v>118868130092866.94</v>
      </c>
      <c r="E9" s="16">
        <f>'KEEI BAU - Industry'!U$40*'Others Split'!$H$11</f>
        <v>123720780657595.56</v>
      </c>
      <c r="F9" s="16">
        <f>'KEEI BAU - Industry'!V$40*'Others Split'!$H$11</f>
        <v>128573431222324.2</v>
      </c>
      <c r="G9" s="16">
        <f>'KEEI BAU - Industry'!W$40*'Others Split'!$H$11</f>
        <v>133426081787052.84</v>
      </c>
      <c r="H9" s="16">
        <f>'KEEI BAU - Industry'!X$40*'Others Split'!$H$11</f>
        <v>137011520135643.36</v>
      </c>
      <c r="I9" s="16">
        <f>'KEEI BAU - Industry'!Y$40*'Others Split'!$H$11</f>
        <v>140596958484233.88</v>
      </c>
      <c r="J9" s="16">
        <f>'KEEI BAU - Industry'!Z$40*'Others Split'!$H$11</f>
        <v>144182396832823.25</v>
      </c>
      <c r="K9" s="16">
        <f>'KEEI BAU - Industry'!AA$40*'Others Split'!$H$11</f>
        <v>147767835181413.75</v>
      </c>
      <c r="L9" s="16">
        <f>'KEEI BAU - Industry'!AB$40*'Others Split'!$H$11</f>
        <v>151353273530002.53</v>
      </c>
      <c r="M9" s="16">
        <f>'KEEI BAU - Industry'!AC$40*'Others Split'!$H$11</f>
        <v>154557428876757.66</v>
      </c>
      <c r="N9" s="16">
        <f>'KEEI BAU - Industry'!AD$40*'Others Split'!$H$11</f>
        <v>157761584223511.06</v>
      </c>
      <c r="O9" s="16">
        <f>'KEEI BAU - Industry'!AE$40*'Others Split'!$H$11</f>
        <v>160965739570265.63</v>
      </c>
      <c r="P9" s="16">
        <f>'KEEI BAU - Industry'!AF$40*'Others Split'!$H$11</f>
        <v>164169894917019.03</v>
      </c>
      <c r="Q9" s="16">
        <f>'KEEI BAU - Industry'!AG$40*'Others Split'!$H$11</f>
        <v>167374050263772.44</v>
      </c>
      <c r="R9" s="16">
        <f>'KEEI BAU - Industry'!AH$40*'Others Split'!$H$11</f>
        <v>170647112177123.84</v>
      </c>
      <c r="S9" s="16">
        <f>'KEEI BAU - Industry'!AI$40*'Others Split'!$H$11</f>
        <v>173920174090475.28</v>
      </c>
      <c r="T9" s="16">
        <f>'KEEI BAU - Industry'!AJ$40*'Others Split'!$H$11</f>
        <v>177193236003825.53</v>
      </c>
      <c r="U9" s="16">
        <f>'KEEI BAU - Industry'!AK$40*'Others Split'!$H$11</f>
        <v>180466297917176.94</v>
      </c>
      <c r="V9" s="16">
        <f>'KEEI BAU - Industry'!AL$40*'Others Split'!$H$11</f>
        <v>183739359830526.63</v>
      </c>
      <c r="W9" s="16">
        <f>'KEEI BAU - Industry'!AM$40*'Others Split'!$H$11</f>
        <v>186920546321748.31</v>
      </c>
      <c r="X9" s="16">
        <f>'KEEI BAU - Industry'!AN$40*'Others Split'!$H$11</f>
        <v>190164375146240.25</v>
      </c>
      <c r="Y9" s="16">
        <f>'KEEI BAU - Industry'!AO$40*'Others Split'!$H$11</f>
        <v>193408203970732.19</v>
      </c>
      <c r="Z9" s="16">
        <f>'KEEI BAU - Industry'!AP$40*'Others Split'!$H$11</f>
        <v>196652032795222.97</v>
      </c>
      <c r="AA9" s="16">
        <f>'KEEI BAU - Industry'!AQ$40*'Others Split'!$H$11</f>
        <v>199895861619714.91</v>
      </c>
      <c r="AB9" s="16">
        <f>'KEEI BAU - Industry'!AR$40*'Others Split'!$H$11</f>
        <v>203139690444206.84</v>
      </c>
      <c r="AC9" s="16">
        <f>'KEEI BAU - Industry'!AS$40*'Others Split'!$H$11</f>
        <v>206383519268697.63</v>
      </c>
      <c r="AD9" s="16">
        <f>'KEEI BAU - Industry'!AT$40*'Others Split'!$H$11</f>
        <v>209627348093189.56</v>
      </c>
      <c r="AE9" s="16">
        <f>'KEEI BAU - Industry'!AU$40*'Others Split'!$H$11</f>
        <v>212871176917681.5</v>
      </c>
      <c r="AF9" s="16">
        <f>'KEEI BAU - Industry'!AV$40*'Others Split'!$H$11</f>
        <v>216115005742172.25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Industry'!R$12*'Petrochemicals Split'!$H$6</f>
        <v>0</v>
      </c>
      <c r="C11" s="16">
        <f>'KEEI BAU - Industry'!S$12*'Petrochemicals Split'!$H$6</f>
        <v>0</v>
      </c>
      <c r="D11" s="16">
        <f>'KEEI BAU - Industry'!T$12*'Petrochemicals Split'!$H$6</f>
        <v>0</v>
      </c>
      <c r="E11" s="16">
        <f>'KEEI BAU - Industry'!U$12*'Petrochemicals Split'!$H$6</f>
        <v>0</v>
      </c>
      <c r="F11" s="16">
        <f>'KEEI BAU - Industry'!V$12*'Petrochemicals Split'!$H$6</f>
        <v>0</v>
      </c>
      <c r="G11" s="16">
        <f>'KEEI BAU - Industry'!W$12*'Petrochemicals Split'!$H$6</f>
        <v>0</v>
      </c>
      <c r="H11" s="16">
        <f>'KEEI BAU - Industry'!X$12*'Petrochemicals Split'!$H$6</f>
        <v>0</v>
      </c>
      <c r="I11" s="16">
        <f>'KEEI BAU - Industry'!Y$12*'Petrochemicals Split'!$H$6</f>
        <v>0</v>
      </c>
      <c r="J11" s="16">
        <f>'KEEI BAU - Industry'!Z$12*'Petrochemicals Split'!$H$6</f>
        <v>0</v>
      </c>
      <c r="K11" s="16">
        <f>'KEEI BAU - Industry'!AA$12*'Petrochemicals Split'!$H$6</f>
        <v>0</v>
      </c>
      <c r="L11" s="16">
        <f>'KEEI BAU - Industry'!AB$12*'Petrochemicals Split'!$H$6</f>
        <v>0</v>
      </c>
      <c r="M11" s="16">
        <f>'KEEI BAU - Industry'!AC$12*'Petrochemicals Split'!$H$6</f>
        <v>0</v>
      </c>
      <c r="N11" s="16">
        <f>'KEEI BAU - Industry'!AD$12*'Petrochemicals Split'!$H$6</f>
        <v>0</v>
      </c>
      <c r="O11" s="16">
        <f>'KEEI BAU - Industry'!AE$12*'Petrochemicals Split'!$H$6</f>
        <v>0</v>
      </c>
      <c r="P11" s="16">
        <f>'KEEI BAU - Industry'!AF$12*'Petrochemicals Split'!$H$6</f>
        <v>0</v>
      </c>
      <c r="Q11" s="16">
        <f>'KEEI BAU - Industry'!AG$12*'Petrochemicals Split'!$H$6</f>
        <v>0</v>
      </c>
      <c r="R11" s="16">
        <f>'KEEI BAU - Industry'!AH$12*'Petrochemicals Split'!$H$6</f>
        <v>0</v>
      </c>
      <c r="S11" s="16">
        <f>'KEEI BAU - Industry'!AI$12*'Petrochemicals Split'!$H$6</f>
        <v>0</v>
      </c>
      <c r="T11" s="16">
        <f>'KEEI BAU - Industry'!AJ$12*'Petrochemicals Split'!$H$6</f>
        <v>0</v>
      </c>
      <c r="U11" s="16">
        <f>'KEEI BAU - Industry'!AK$12*'Petrochemicals Split'!$H$6</f>
        <v>0</v>
      </c>
      <c r="V11" s="16">
        <f>'KEEI BAU - Industry'!AL$12*'Petrochemicals Split'!$H$6</f>
        <v>0</v>
      </c>
      <c r="W11" s="16">
        <f>'KEEI BAU - Industry'!AM$12*'Petrochemicals Split'!$H$6</f>
        <v>0</v>
      </c>
      <c r="X11" s="16">
        <f>'KEEI BAU - Industry'!AN$12*'Petrochemicals Split'!$H$6</f>
        <v>0</v>
      </c>
      <c r="Y11" s="16">
        <f>'KEEI BAU - Industry'!AO$12*'Petrochemicals Split'!$H$6</f>
        <v>0</v>
      </c>
      <c r="Z11" s="16">
        <f>'KEEI BAU - Industry'!AP$12*'Petrochemicals Split'!$H$6</f>
        <v>0</v>
      </c>
      <c r="AA11" s="16">
        <f>'KEEI BAU - Industry'!AQ$12*'Petrochemicals Split'!$H$6</f>
        <v>0</v>
      </c>
      <c r="AB11" s="16">
        <f>'KEEI BAU - Industry'!AR$12*'Petrochemicals Split'!$H$6</f>
        <v>0</v>
      </c>
      <c r="AC11" s="16">
        <f>'KEEI BAU - Industry'!AS$12*'Petrochemicals Split'!$H$6</f>
        <v>0</v>
      </c>
      <c r="AD11" s="16">
        <f>'KEEI BAU - Industry'!AT$12*'Petrochemicals Split'!$H$6</f>
        <v>0</v>
      </c>
      <c r="AE11" s="16">
        <f>'KEEI BAU - Industry'!AU$12*'Petrochemicals Split'!$H$6</f>
        <v>0</v>
      </c>
      <c r="AF11" s="16">
        <f>'KEEI BAU - Industry'!AV$12*'Petrochemicals Split'!$H$6</f>
        <v>0</v>
      </c>
    </row>
    <row r="12" spans="1:35">
      <c r="A12" t="s">
        <v>12</v>
      </c>
      <c r="B12" s="16">
        <f>'KEEI BAU - Industry'!R$12*'Petrochemicals Split'!$H$7</f>
        <v>0</v>
      </c>
      <c r="C12" s="16">
        <f>'KEEI BAU - Industry'!S$12*'Petrochemicals Split'!$H$7</f>
        <v>0</v>
      </c>
      <c r="D12" s="16">
        <f>'KEEI BAU - Industry'!T$12*'Petrochemicals Split'!$H$7</f>
        <v>0</v>
      </c>
      <c r="E12" s="16">
        <f>'KEEI BAU - Industry'!U$12*'Petrochemicals Split'!$H$7</f>
        <v>0</v>
      </c>
      <c r="F12" s="16">
        <f>'KEEI BAU - Industry'!V$12*'Petrochemicals Split'!$H$7</f>
        <v>0</v>
      </c>
      <c r="G12" s="16">
        <f>'KEEI BAU - Industry'!W$12*'Petrochemicals Split'!$H$7</f>
        <v>0</v>
      </c>
      <c r="H12" s="16">
        <f>'KEEI BAU - Industry'!X$12*'Petrochemicals Split'!$H$7</f>
        <v>0</v>
      </c>
      <c r="I12" s="16">
        <f>'KEEI BAU - Industry'!Y$12*'Petrochemicals Split'!$H$7</f>
        <v>0</v>
      </c>
      <c r="J12" s="16">
        <f>'KEEI BAU - Industry'!Z$12*'Petrochemicals Split'!$H$7</f>
        <v>0</v>
      </c>
      <c r="K12" s="16">
        <f>'KEEI BAU - Industry'!AA$12*'Petrochemicals Split'!$H$7</f>
        <v>0</v>
      </c>
      <c r="L12" s="16">
        <f>'KEEI BAU - Industry'!AB$12*'Petrochemicals Split'!$H$7</f>
        <v>0</v>
      </c>
      <c r="M12" s="16">
        <f>'KEEI BAU - Industry'!AC$12*'Petrochemicals Split'!$H$7</f>
        <v>0</v>
      </c>
      <c r="N12" s="16">
        <f>'KEEI BAU - Industry'!AD$12*'Petrochemicals Split'!$H$7</f>
        <v>0</v>
      </c>
      <c r="O12" s="16">
        <f>'KEEI BAU - Industry'!AE$12*'Petrochemicals Split'!$H$7</f>
        <v>0</v>
      </c>
      <c r="P12" s="16">
        <f>'KEEI BAU - Industry'!AF$12*'Petrochemicals Split'!$H$7</f>
        <v>0</v>
      </c>
      <c r="Q12" s="16">
        <f>'KEEI BAU - Industry'!AG$12*'Petrochemicals Split'!$H$7</f>
        <v>0</v>
      </c>
      <c r="R12" s="16">
        <f>'KEEI BAU - Industry'!AH$12*'Petrochemicals Split'!$H$7</f>
        <v>0</v>
      </c>
      <c r="S12" s="16">
        <f>'KEEI BAU - Industry'!AI$12*'Petrochemicals Split'!$H$7</f>
        <v>0</v>
      </c>
      <c r="T12" s="16">
        <f>'KEEI BAU - Industry'!AJ$12*'Petrochemicals Split'!$H$7</f>
        <v>0</v>
      </c>
      <c r="U12" s="16">
        <f>'KEEI BAU - Industry'!AK$12*'Petrochemicals Split'!$H$7</f>
        <v>0</v>
      </c>
      <c r="V12" s="16">
        <f>'KEEI BAU - Industry'!AL$12*'Petrochemicals Split'!$H$7</f>
        <v>0</v>
      </c>
      <c r="W12" s="16">
        <f>'KEEI BAU - Industry'!AM$12*'Petrochemicals Split'!$H$7</f>
        <v>0</v>
      </c>
      <c r="X12" s="16">
        <f>'KEEI BAU - Industry'!AN$12*'Petrochemicals Split'!$H$7</f>
        <v>0</v>
      </c>
      <c r="Y12" s="16">
        <f>'KEEI BAU - Industry'!AO$12*'Petrochemicals Split'!$H$7</f>
        <v>0</v>
      </c>
      <c r="Z12" s="16">
        <f>'KEEI BAU - Industry'!AP$12*'Petrochemicals Split'!$H$7</f>
        <v>0</v>
      </c>
      <c r="AA12" s="16">
        <f>'KEEI BAU - Industry'!AQ$12*'Petrochemicals Split'!$H$7</f>
        <v>0</v>
      </c>
      <c r="AB12" s="16">
        <f>'KEEI BAU - Industry'!AR$12*'Petrochemicals Split'!$H$7</f>
        <v>0</v>
      </c>
      <c r="AC12" s="16">
        <f>'KEEI BAU - Industry'!AS$12*'Petrochemicals Split'!$H$7</f>
        <v>0</v>
      </c>
      <c r="AD12" s="16">
        <f>'KEEI BAU - Industry'!AT$12*'Petrochemicals Split'!$H$7</f>
        <v>0</v>
      </c>
      <c r="AE12" s="16">
        <f>'KEEI BAU - Industry'!AU$12*'Petrochemicals Split'!$H$7</f>
        <v>0</v>
      </c>
      <c r="AF12" s="16">
        <f>'KEEI BAU - Industry'!AV$12*'Petrochemicals Split'!$H$7</f>
        <v>0</v>
      </c>
    </row>
    <row r="13" spans="1:35">
      <c r="A13" t="s">
        <v>13</v>
      </c>
      <c r="B13" s="16">
        <f>'KEEI BAU - Industry'!R$40*'Others Split'!$H$12</f>
        <v>0</v>
      </c>
      <c r="C13" s="16">
        <f>'KEEI BAU - Industry'!S$40*'Others Split'!$H$12</f>
        <v>0</v>
      </c>
      <c r="D13" s="16">
        <f>'KEEI BAU - Industry'!T$40*'Others Split'!$H$12</f>
        <v>0</v>
      </c>
      <c r="E13" s="16">
        <f>'KEEI BAU - Industry'!U$40*'Others Split'!$H$12</f>
        <v>0</v>
      </c>
      <c r="F13" s="16">
        <f>'KEEI BAU - Industry'!V$40*'Others Split'!$H$12</f>
        <v>0</v>
      </c>
      <c r="G13" s="16">
        <f>'KEEI BAU - Industry'!W$40*'Others Split'!$H$12</f>
        <v>0</v>
      </c>
      <c r="H13" s="16">
        <f>'KEEI BAU - Industry'!X$40*'Others Split'!$H$12</f>
        <v>0</v>
      </c>
      <c r="I13" s="16">
        <f>'KEEI BAU - Industry'!Y$40*'Others Split'!$H$12</f>
        <v>0</v>
      </c>
      <c r="J13" s="16">
        <f>'KEEI BAU - Industry'!Z$40*'Others Split'!$H$12</f>
        <v>0</v>
      </c>
      <c r="K13" s="16">
        <f>'KEEI BAU - Industry'!AA$40*'Others Split'!$H$12</f>
        <v>0</v>
      </c>
      <c r="L13" s="16">
        <f>'KEEI BAU - Industry'!AB$40*'Others Split'!$H$12</f>
        <v>0</v>
      </c>
      <c r="M13" s="16">
        <f>'KEEI BAU - Industry'!AC$40*'Others Split'!$H$12</f>
        <v>0</v>
      </c>
      <c r="N13" s="16">
        <f>'KEEI BAU - Industry'!AD$40*'Others Split'!$H$12</f>
        <v>0</v>
      </c>
      <c r="O13" s="16">
        <f>'KEEI BAU - Industry'!AE$40*'Others Split'!$H$12</f>
        <v>0</v>
      </c>
      <c r="P13" s="16">
        <f>'KEEI BAU - Industry'!AF$40*'Others Split'!$H$12</f>
        <v>0</v>
      </c>
      <c r="Q13" s="16">
        <f>'KEEI BAU - Industry'!AG$40*'Others Split'!$H$12</f>
        <v>0</v>
      </c>
      <c r="R13" s="16">
        <f>'KEEI BAU - Industry'!AH$40*'Others Split'!$H$12</f>
        <v>0</v>
      </c>
      <c r="S13" s="16">
        <f>'KEEI BAU - Industry'!AI$40*'Others Split'!$H$12</f>
        <v>0</v>
      </c>
      <c r="T13" s="16">
        <f>'KEEI BAU - Industry'!AJ$40*'Others Split'!$H$12</f>
        <v>0</v>
      </c>
      <c r="U13" s="16">
        <f>'KEEI BAU - Industry'!AK$40*'Others Split'!$H$12</f>
        <v>0</v>
      </c>
      <c r="V13" s="16">
        <f>'KEEI BAU - Industry'!AL$40*'Others Split'!$H$12</f>
        <v>0</v>
      </c>
      <c r="W13" s="16">
        <f>'KEEI BAU - Industry'!AM$40*'Others Split'!$H$12</f>
        <v>0</v>
      </c>
      <c r="X13" s="16">
        <f>'KEEI BAU - Industry'!AN$40*'Others Split'!$H$12</f>
        <v>0</v>
      </c>
      <c r="Y13" s="16">
        <f>'KEEI BAU - Industry'!AO$40*'Others Split'!$H$12</f>
        <v>0</v>
      </c>
      <c r="Z13" s="16">
        <f>'KEEI BAU - Industry'!AP$40*'Others Split'!$H$12</f>
        <v>0</v>
      </c>
      <c r="AA13" s="16">
        <f>'KEEI BAU - Industry'!AQ$40*'Others Split'!$H$12</f>
        <v>0</v>
      </c>
      <c r="AB13" s="16">
        <f>'KEEI BAU - Industry'!AR$40*'Others Split'!$H$12</f>
        <v>0</v>
      </c>
      <c r="AC13" s="16">
        <f>'KEEI BAU - Industry'!AS$40*'Others Split'!$H$12</f>
        <v>0</v>
      </c>
      <c r="AD13" s="16">
        <f>'KEEI BAU - Industry'!AT$40*'Others Split'!$H$12</f>
        <v>0</v>
      </c>
      <c r="AE13" s="16">
        <f>'KEEI BAU - Industry'!AU$40*'Others Split'!$H$12</f>
        <v>0</v>
      </c>
      <c r="AF13" s="16">
        <f>'KEEI BAU - Industry'!AV$40*'Others Split'!$H$12</f>
        <v>0</v>
      </c>
    </row>
    <row r="14" spans="1:35">
      <c r="A14" t="s">
        <v>14</v>
      </c>
      <c r="B14" s="16">
        <f>'KEEI BAU - Industry'!R$40*'Others Split'!$H$13</f>
        <v>127229192398021.02</v>
      </c>
      <c r="C14" s="16">
        <f>'KEEI BAU - Industry'!S$40*'Others Split'!$H$13</f>
        <v>132884952863400.41</v>
      </c>
      <c r="D14" s="16">
        <f>'KEEI BAU - Industry'!T$40*'Others Split'!$H$13</f>
        <v>138540713328779.8</v>
      </c>
      <c r="E14" s="16">
        <f>'KEEI BAU - Industry'!U$40*'Others Split'!$H$13</f>
        <v>144196473794159.19</v>
      </c>
      <c r="F14" s="16">
        <f>'KEEI BAU - Industry'!V$40*'Others Split'!$H$13</f>
        <v>149852234259538.56</v>
      </c>
      <c r="G14" s="16">
        <f>'KEEI BAU - Industry'!W$40*'Others Split'!$H$13</f>
        <v>155507994724917.97</v>
      </c>
      <c r="H14" s="16">
        <f>'KEEI BAU - Industry'!X$40*'Others Split'!$H$13</f>
        <v>159686820336307.81</v>
      </c>
      <c r="I14" s="16">
        <f>'KEEI BAU - Industry'!Y$40*'Others Split'!$H$13</f>
        <v>163865645947697.66</v>
      </c>
      <c r="J14" s="16">
        <f>'KEEI BAU - Industry'!Z$40*'Others Split'!$H$13</f>
        <v>168044471559086.16</v>
      </c>
      <c r="K14" s="16">
        <f>'KEEI BAU - Industry'!AA$40*'Others Split'!$H$13</f>
        <v>172223297170476</v>
      </c>
      <c r="L14" s="16">
        <f>'KEEI BAU - Industry'!AB$40*'Others Split'!$H$13</f>
        <v>176402122781863.84</v>
      </c>
      <c r="M14" s="16">
        <f>'KEEI BAU - Industry'!AC$40*'Others Split'!$H$13</f>
        <v>180136563350659.47</v>
      </c>
      <c r="N14" s="16">
        <f>'KEEI BAU - Industry'!AD$40*'Others Split'!$H$13</f>
        <v>183871003919453.09</v>
      </c>
      <c r="O14" s="16">
        <f>'KEEI BAU - Industry'!AE$40*'Others Split'!$H$13</f>
        <v>187605444488248.06</v>
      </c>
      <c r="P14" s="16">
        <f>'KEEI BAU - Industry'!AF$40*'Others Split'!$H$13</f>
        <v>191339885057041.69</v>
      </c>
      <c r="Q14" s="16">
        <f>'KEEI BAU - Industry'!AG$40*'Others Split'!$H$13</f>
        <v>195074325625835.31</v>
      </c>
      <c r="R14" s="16">
        <f>'KEEI BAU - Industry'!AH$40*'Others Split'!$H$13</f>
        <v>198889076744496.81</v>
      </c>
      <c r="S14" s="16">
        <f>'KEEI BAU - Industry'!AI$40*'Others Split'!$H$13</f>
        <v>202703827863158.34</v>
      </c>
      <c r="T14" s="16">
        <f>'KEEI BAU - Industry'!AJ$40*'Others Split'!$H$13</f>
        <v>206518578981818.5</v>
      </c>
      <c r="U14" s="16">
        <f>'KEEI BAU - Industry'!AK$40*'Others Split'!$H$13</f>
        <v>210333330100480</v>
      </c>
      <c r="V14" s="16">
        <f>'KEEI BAU - Industry'!AL$40*'Others Split'!$H$13</f>
        <v>214148081219139.5</v>
      </c>
      <c r="W14" s="16">
        <f>'KEEI BAU - Industry'!AM$40*'Others Split'!$H$13</f>
        <v>217855751604644.94</v>
      </c>
      <c r="X14" s="16">
        <f>'KEEI BAU - Industry'!AN$40*'Others Split'!$H$13</f>
        <v>221636431580938.59</v>
      </c>
      <c r="Y14" s="16">
        <f>'KEEI BAU - Industry'!AO$40*'Others Split'!$H$13</f>
        <v>225417111557232.22</v>
      </c>
      <c r="Z14" s="16">
        <f>'KEEI BAU - Industry'!AP$40*'Others Split'!$H$13</f>
        <v>229197791533524.53</v>
      </c>
      <c r="AA14" s="16">
        <f>'KEEI BAU - Industry'!AQ$40*'Others Split'!$H$13</f>
        <v>232978471509818.16</v>
      </c>
      <c r="AB14" s="16">
        <f>'KEEI BAU - Industry'!AR$40*'Others Split'!$H$13</f>
        <v>236759151486111.81</v>
      </c>
      <c r="AC14" s="16">
        <f>'KEEI BAU - Industry'!AS$40*'Others Split'!$H$13</f>
        <v>240539831462404.09</v>
      </c>
      <c r="AD14" s="16">
        <f>'KEEI BAU - Industry'!AT$40*'Others Split'!$H$13</f>
        <v>244320511438697.75</v>
      </c>
      <c r="AE14" s="16">
        <f>'KEEI BAU - Industry'!AU$40*'Others Split'!$H$13</f>
        <v>248101191414991.41</v>
      </c>
      <c r="AF14" s="16">
        <f>'KEEI BAU - Industry'!AV$40*'Others Split'!$H$13</f>
        <v>251881871391283.69</v>
      </c>
    </row>
    <row r="15" spans="1:35">
      <c r="A15" t="s">
        <v>15</v>
      </c>
      <c r="B15" s="16">
        <f>'KEEI BAU - Industry'!R26</f>
        <v>0</v>
      </c>
      <c r="C15" s="16">
        <f>'KEEI BAU - Industry'!S26</f>
        <v>0</v>
      </c>
      <c r="D15" s="16">
        <f>'KEEI BAU - Industry'!T26</f>
        <v>0</v>
      </c>
      <c r="E15" s="16">
        <f>'KEEI BAU - Industry'!U26</f>
        <v>0</v>
      </c>
      <c r="F15" s="16">
        <f>'KEEI BAU - Industry'!V26</f>
        <v>0</v>
      </c>
      <c r="G15" s="16">
        <f>'KEEI BAU - Industry'!W26</f>
        <v>0</v>
      </c>
      <c r="H15" s="16">
        <f>'KEEI BAU - Industry'!X26</f>
        <v>0</v>
      </c>
      <c r="I15" s="16">
        <f>'KEEI BAU - Industry'!Y26</f>
        <v>0</v>
      </c>
      <c r="J15" s="16">
        <f>'KEEI BAU - Industry'!Z26</f>
        <v>0</v>
      </c>
      <c r="K15" s="16">
        <f>'KEEI BAU - Industry'!AA26</f>
        <v>0</v>
      </c>
      <c r="L15" s="16">
        <f>'KEEI BAU - Industry'!AB26</f>
        <v>0</v>
      </c>
      <c r="M15" s="16">
        <f>'KEEI BAU - Industry'!AC26</f>
        <v>0</v>
      </c>
      <c r="N15" s="16">
        <f>'KEEI BAU - Industry'!AD26</f>
        <v>0</v>
      </c>
      <c r="O15" s="16">
        <f>'KEEI BAU - Industry'!AE26</f>
        <v>0</v>
      </c>
      <c r="P15" s="16">
        <f>'KEEI BAU - Industry'!AF26</f>
        <v>0</v>
      </c>
      <c r="Q15" s="16">
        <f>'KEEI BAU - Industry'!AG26</f>
        <v>0</v>
      </c>
      <c r="R15" s="16">
        <f>'KEEI BAU - Industry'!AH26</f>
        <v>0</v>
      </c>
      <c r="S15" s="16">
        <f>'KEEI BAU - Industry'!AI26</f>
        <v>0</v>
      </c>
      <c r="T15" s="16">
        <f>'KEEI BAU - Industry'!AJ26</f>
        <v>0</v>
      </c>
      <c r="U15" s="16">
        <f>'KEEI BAU - Industry'!AK26</f>
        <v>0</v>
      </c>
      <c r="V15" s="16">
        <f>'KEEI BAU - Industry'!AL26</f>
        <v>0</v>
      </c>
      <c r="W15" s="16">
        <f>'KEEI BAU - Industry'!AM26</f>
        <v>0</v>
      </c>
      <c r="X15" s="16">
        <f>'KEEI BAU - Industry'!AN26</f>
        <v>0</v>
      </c>
      <c r="Y15" s="16">
        <f>'KEEI BAU - Industry'!AO26</f>
        <v>0</v>
      </c>
      <c r="Z15" s="16">
        <f>'KEEI BAU - Industry'!AP26</f>
        <v>0</v>
      </c>
      <c r="AA15" s="16">
        <f>'KEEI BAU - Industry'!AQ26</f>
        <v>0</v>
      </c>
      <c r="AB15" s="16">
        <f>'KEEI BAU - Industry'!AR26</f>
        <v>0</v>
      </c>
      <c r="AC15" s="16">
        <f>'KEEI BAU - Industry'!AS26</f>
        <v>0</v>
      </c>
      <c r="AD15" s="16">
        <f>'KEEI BAU - Industry'!AT26</f>
        <v>0</v>
      </c>
      <c r="AE15" s="16">
        <f>'KEEI BAU - Industry'!AU26</f>
        <v>0</v>
      </c>
      <c r="AF15" s="16">
        <f>'KEEI BAU - Industry'!AV26</f>
        <v>0</v>
      </c>
    </row>
    <row r="16" spans="1:35">
      <c r="A16" t="s">
        <v>16</v>
      </c>
      <c r="B16" s="16">
        <f>'KEEI BAU - Industry'!R$19*'Non-ferrous Metals Split'!$H$6</f>
        <v>0</v>
      </c>
      <c r="C16" s="16">
        <f>'KEEI BAU - Industry'!S$19*'Non-ferrous Metals Split'!$H$6</f>
        <v>0</v>
      </c>
      <c r="D16" s="16">
        <f>'KEEI BAU - Industry'!T$19*'Non-ferrous Metals Split'!$H$6</f>
        <v>0</v>
      </c>
      <c r="E16" s="16">
        <f>'KEEI BAU - Industry'!U$19*'Non-ferrous Metals Split'!$H$6</f>
        <v>0</v>
      </c>
      <c r="F16" s="16">
        <f>'KEEI BAU - Industry'!V$19*'Non-ferrous Metals Split'!$H$6</f>
        <v>0</v>
      </c>
      <c r="G16" s="16">
        <f>'KEEI BAU - Industry'!W$19*'Non-ferrous Metals Split'!$H$6</f>
        <v>0</v>
      </c>
      <c r="H16" s="16">
        <f>'KEEI BAU - Industry'!X$19*'Non-ferrous Metals Split'!$H$6</f>
        <v>0</v>
      </c>
      <c r="I16" s="16">
        <f>'KEEI BAU - Industry'!Y$19*'Non-ferrous Metals Split'!$H$6</f>
        <v>0</v>
      </c>
      <c r="J16" s="16">
        <f>'KEEI BAU - Industry'!Z$19*'Non-ferrous Metals Split'!$H$6</f>
        <v>0</v>
      </c>
      <c r="K16" s="16">
        <f>'KEEI BAU - Industry'!AA$19*'Non-ferrous Metals Split'!$H$6</f>
        <v>0</v>
      </c>
      <c r="L16" s="16">
        <f>'KEEI BAU - Industry'!AB$19*'Non-ferrous Metals Split'!$H$6</f>
        <v>0</v>
      </c>
      <c r="M16" s="16">
        <f>'KEEI BAU - Industry'!AC$19*'Non-ferrous Metals Split'!$H$6</f>
        <v>0</v>
      </c>
      <c r="N16" s="16">
        <f>'KEEI BAU - Industry'!AD$19*'Non-ferrous Metals Split'!$H$6</f>
        <v>0</v>
      </c>
      <c r="O16" s="16">
        <f>'KEEI BAU - Industry'!AE$19*'Non-ferrous Metals Split'!$H$6</f>
        <v>0</v>
      </c>
      <c r="P16" s="16">
        <f>'KEEI BAU - Industry'!AF$19*'Non-ferrous Metals Split'!$H$6</f>
        <v>0</v>
      </c>
      <c r="Q16" s="16">
        <f>'KEEI BAU - Industry'!AG$19*'Non-ferrous Metals Split'!$H$6</f>
        <v>0</v>
      </c>
      <c r="R16" s="16">
        <f>'KEEI BAU - Industry'!AH$19*'Non-ferrous Metals Split'!$H$6</f>
        <v>0</v>
      </c>
      <c r="S16" s="16">
        <f>'KEEI BAU - Industry'!AI$19*'Non-ferrous Metals Split'!$H$6</f>
        <v>0</v>
      </c>
      <c r="T16" s="16">
        <f>'KEEI BAU - Industry'!AJ$19*'Non-ferrous Metals Split'!$H$6</f>
        <v>0</v>
      </c>
      <c r="U16" s="16">
        <f>'KEEI BAU - Industry'!AK$19*'Non-ferrous Metals Split'!$H$6</f>
        <v>0</v>
      </c>
      <c r="V16" s="16">
        <f>'KEEI BAU - Industry'!AL$19*'Non-ferrous Metals Split'!$H$6</f>
        <v>0</v>
      </c>
      <c r="W16" s="16">
        <f>'KEEI BAU - Industry'!AM$19*'Non-ferrous Metals Split'!$H$6</f>
        <v>0</v>
      </c>
      <c r="X16" s="16">
        <f>'KEEI BAU - Industry'!AN$19*'Non-ferrous Metals Split'!$H$6</f>
        <v>0</v>
      </c>
      <c r="Y16" s="16">
        <f>'KEEI BAU - Industry'!AO$19*'Non-ferrous Metals Split'!$H$6</f>
        <v>0</v>
      </c>
      <c r="Z16" s="16">
        <f>'KEEI BAU - Industry'!AP$19*'Non-ferrous Metals Split'!$H$6</f>
        <v>0</v>
      </c>
      <c r="AA16" s="16">
        <f>'KEEI BAU - Industry'!AQ$19*'Non-ferrous Metals Split'!$H$6</f>
        <v>0</v>
      </c>
      <c r="AB16" s="16">
        <f>'KEEI BAU - Industry'!AR$19*'Non-ferrous Metals Split'!$H$6</f>
        <v>0</v>
      </c>
      <c r="AC16" s="16">
        <f>'KEEI BAU - Industry'!AS$19*'Non-ferrous Metals Split'!$H$6</f>
        <v>0</v>
      </c>
      <c r="AD16" s="16">
        <f>'KEEI BAU - Industry'!AT$19*'Non-ferrous Metals Split'!$H$6</f>
        <v>0</v>
      </c>
      <c r="AE16" s="16">
        <f>'KEEI BAU - Industry'!AU$19*'Non-ferrous Metals Split'!$H$6</f>
        <v>0</v>
      </c>
      <c r="AF16" s="16">
        <f>'KEEI BAU - Industry'!AV$19*'Non-ferrous Metals Split'!$H$6</f>
        <v>0</v>
      </c>
    </row>
    <row r="17" spans="1:32">
      <c r="A17" t="s">
        <v>17</v>
      </c>
      <c r="B17" s="16">
        <f>'KEEI BAU - Industry'!R$19*'Non-ferrous Metals Split'!$H$7</f>
        <v>0</v>
      </c>
      <c r="C17" s="16">
        <f>'KEEI BAU - Industry'!S$19*'Non-ferrous Metals Split'!$H$7</f>
        <v>0</v>
      </c>
      <c r="D17" s="16">
        <f>'KEEI BAU - Industry'!T$19*'Non-ferrous Metals Split'!$H$7</f>
        <v>0</v>
      </c>
      <c r="E17" s="16">
        <f>'KEEI BAU - Industry'!U$19*'Non-ferrous Metals Split'!$H$7</f>
        <v>0</v>
      </c>
      <c r="F17" s="16">
        <f>'KEEI BAU - Industry'!V$19*'Non-ferrous Metals Split'!$H$7</f>
        <v>0</v>
      </c>
      <c r="G17" s="16">
        <f>'KEEI BAU - Industry'!W$19*'Non-ferrous Metals Split'!$H$7</f>
        <v>0</v>
      </c>
      <c r="H17" s="16">
        <f>'KEEI BAU - Industry'!X$19*'Non-ferrous Metals Split'!$H$7</f>
        <v>0</v>
      </c>
      <c r="I17" s="16">
        <f>'KEEI BAU - Industry'!Y$19*'Non-ferrous Metals Split'!$H$7</f>
        <v>0</v>
      </c>
      <c r="J17" s="16">
        <f>'KEEI BAU - Industry'!Z$19*'Non-ferrous Metals Split'!$H$7</f>
        <v>0</v>
      </c>
      <c r="K17" s="16">
        <f>'KEEI BAU - Industry'!AA$19*'Non-ferrous Metals Split'!$H$7</f>
        <v>0</v>
      </c>
      <c r="L17" s="16">
        <f>'KEEI BAU - Industry'!AB$19*'Non-ferrous Metals Split'!$H$7</f>
        <v>0</v>
      </c>
      <c r="M17" s="16">
        <f>'KEEI BAU - Industry'!AC$19*'Non-ferrous Metals Split'!$H$7</f>
        <v>0</v>
      </c>
      <c r="N17" s="16">
        <f>'KEEI BAU - Industry'!AD$19*'Non-ferrous Metals Split'!$H$7</f>
        <v>0</v>
      </c>
      <c r="O17" s="16">
        <f>'KEEI BAU - Industry'!AE$19*'Non-ferrous Metals Split'!$H$7</f>
        <v>0</v>
      </c>
      <c r="P17" s="16">
        <f>'KEEI BAU - Industry'!AF$19*'Non-ferrous Metals Split'!$H$7</f>
        <v>0</v>
      </c>
      <c r="Q17" s="16">
        <f>'KEEI BAU - Industry'!AG$19*'Non-ferrous Metals Split'!$H$7</f>
        <v>0</v>
      </c>
      <c r="R17" s="16">
        <f>'KEEI BAU - Industry'!AH$19*'Non-ferrous Metals Split'!$H$7</f>
        <v>0</v>
      </c>
      <c r="S17" s="16">
        <f>'KEEI BAU - Industry'!AI$19*'Non-ferrous Metals Split'!$H$7</f>
        <v>0</v>
      </c>
      <c r="T17" s="16">
        <f>'KEEI BAU - Industry'!AJ$19*'Non-ferrous Metals Split'!$H$7</f>
        <v>0</v>
      </c>
      <c r="U17" s="16">
        <f>'KEEI BAU - Industry'!AK$19*'Non-ferrous Metals Split'!$H$7</f>
        <v>0</v>
      </c>
      <c r="V17" s="16">
        <f>'KEEI BAU - Industry'!AL$19*'Non-ferrous Metals Split'!$H$7</f>
        <v>0</v>
      </c>
      <c r="W17" s="16">
        <f>'KEEI BAU - Industry'!AM$19*'Non-ferrous Metals Split'!$H$7</f>
        <v>0</v>
      </c>
      <c r="X17" s="16">
        <f>'KEEI BAU - Industry'!AN$19*'Non-ferrous Metals Split'!$H$7</f>
        <v>0</v>
      </c>
      <c r="Y17" s="16">
        <f>'KEEI BAU - Industry'!AO$19*'Non-ferrous Metals Split'!$H$7</f>
        <v>0</v>
      </c>
      <c r="Z17" s="16">
        <f>'KEEI BAU - Industry'!AP$19*'Non-ferrous Metals Split'!$H$7</f>
        <v>0</v>
      </c>
      <c r="AA17" s="16">
        <f>'KEEI BAU - Industry'!AQ$19*'Non-ferrous Metals Split'!$H$7</f>
        <v>0</v>
      </c>
      <c r="AB17" s="16">
        <f>'KEEI BAU - Industry'!AR$19*'Non-ferrous Metals Split'!$H$7</f>
        <v>0</v>
      </c>
      <c r="AC17" s="16">
        <f>'KEEI BAU - Industry'!AS$19*'Non-ferrous Metals Split'!$H$7</f>
        <v>0</v>
      </c>
      <c r="AD17" s="16">
        <f>'KEEI BAU - Industry'!AT$19*'Non-ferrous Metals Split'!$H$7</f>
        <v>0</v>
      </c>
      <c r="AE17" s="16">
        <f>'KEEI BAU - Industry'!AU$19*'Non-ferrous Metals Split'!$H$7</f>
        <v>0</v>
      </c>
      <c r="AF17" s="16">
        <f>'KEEI BAU - Industry'!AV$19*'Non-ferrous Metals Split'!$H$7</f>
        <v>0</v>
      </c>
    </row>
    <row r="18" spans="1:32">
      <c r="A18" t="s">
        <v>18</v>
      </c>
      <c r="B18" s="16">
        <f>'KEEI BAU - Industry'!R$33*'Machinery Split'!$H6</f>
        <v>0</v>
      </c>
      <c r="C18" s="16">
        <f>'KEEI BAU - Industry'!S$33*'Machinery Split'!$H6</f>
        <v>0</v>
      </c>
      <c r="D18" s="16">
        <f>'KEEI BAU - Industry'!T$33*'Machinery Split'!$H6</f>
        <v>0</v>
      </c>
      <c r="E18" s="16">
        <f>'KEEI BAU - Industry'!U$33*'Machinery Split'!$H6</f>
        <v>0</v>
      </c>
      <c r="F18" s="16">
        <f>'KEEI BAU - Industry'!V$33*'Machinery Split'!$H6</f>
        <v>0</v>
      </c>
      <c r="G18" s="16">
        <f>'KEEI BAU - Industry'!W$33*'Machinery Split'!$H6</f>
        <v>0</v>
      </c>
      <c r="H18" s="16">
        <f>'KEEI BAU - Industry'!X$33*'Machinery Split'!$H6</f>
        <v>0</v>
      </c>
      <c r="I18" s="16">
        <f>'KEEI BAU - Industry'!Y$33*'Machinery Split'!$H6</f>
        <v>0</v>
      </c>
      <c r="J18" s="16">
        <f>'KEEI BAU - Industry'!Z$33*'Machinery Split'!$H6</f>
        <v>0</v>
      </c>
      <c r="K18" s="16">
        <f>'KEEI BAU - Industry'!AA$33*'Machinery Split'!$H6</f>
        <v>0</v>
      </c>
      <c r="L18" s="16">
        <f>'KEEI BAU - Industry'!AB$33*'Machinery Split'!$H6</f>
        <v>0</v>
      </c>
      <c r="M18" s="16">
        <f>'KEEI BAU - Industry'!AC$33*'Machinery Split'!$H6</f>
        <v>0</v>
      </c>
      <c r="N18" s="16">
        <f>'KEEI BAU - Industry'!AD$33*'Machinery Split'!$H6</f>
        <v>0</v>
      </c>
      <c r="O18" s="16">
        <f>'KEEI BAU - Industry'!AE$33*'Machinery Split'!$H6</f>
        <v>0</v>
      </c>
      <c r="P18" s="16">
        <f>'KEEI BAU - Industry'!AF$33*'Machinery Split'!$H6</f>
        <v>0</v>
      </c>
      <c r="Q18" s="16">
        <f>'KEEI BAU - Industry'!AG$33*'Machinery Split'!$H6</f>
        <v>0</v>
      </c>
      <c r="R18" s="16">
        <f>'KEEI BAU - Industry'!AH$33*'Machinery Split'!$H6</f>
        <v>0</v>
      </c>
      <c r="S18" s="16">
        <f>'KEEI BAU - Industry'!AI$33*'Machinery Split'!$H6</f>
        <v>0</v>
      </c>
      <c r="T18" s="16">
        <f>'KEEI BAU - Industry'!AJ$33*'Machinery Split'!$H6</f>
        <v>0</v>
      </c>
      <c r="U18" s="16">
        <f>'KEEI BAU - Industry'!AK$33*'Machinery Split'!$H6</f>
        <v>0</v>
      </c>
      <c r="V18" s="16">
        <f>'KEEI BAU - Industry'!AL$33*'Machinery Split'!$H6</f>
        <v>0</v>
      </c>
      <c r="W18" s="16">
        <f>'KEEI BAU - Industry'!AM$33*'Machinery Split'!$H6</f>
        <v>0</v>
      </c>
      <c r="X18" s="16">
        <f>'KEEI BAU - Industry'!AN$33*'Machinery Split'!$H6</f>
        <v>0</v>
      </c>
      <c r="Y18" s="16">
        <f>'KEEI BAU - Industry'!AO$33*'Machinery Split'!$H6</f>
        <v>0</v>
      </c>
      <c r="Z18" s="16">
        <f>'KEEI BAU - Industry'!AP$33*'Machinery Split'!$H6</f>
        <v>0</v>
      </c>
      <c r="AA18" s="16">
        <f>'KEEI BAU - Industry'!AQ$33*'Machinery Split'!$H6</f>
        <v>0</v>
      </c>
      <c r="AB18" s="16">
        <f>'KEEI BAU - Industry'!AR$33*'Machinery Split'!$H6</f>
        <v>0</v>
      </c>
      <c r="AC18" s="16">
        <f>'KEEI BAU - Industry'!AS$33*'Machinery Split'!$H6</f>
        <v>0</v>
      </c>
      <c r="AD18" s="16">
        <f>'KEEI BAU - Industry'!AT$33*'Machinery Split'!$H6</f>
        <v>0</v>
      </c>
      <c r="AE18" s="16">
        <f>'KEEI BAU - Industry'!AU$33*'Machinery Split'!$H6</f>
        <v>0</v>
      </c>
      <c r="AF18" s="16">
        <f>'KEEI BAU - Industry'!AV$33*'Machinery Split'!$H6</f>
        <v>0</v>
      </c>
    </row>
    <row r="19" spans="1:32">
      <c r="A19" t="s">
        <v>19</v>
      </c>
      <c r="B19" s="16">
        <f>'KEEI BAU - Industry'!R$33*'Machinery Split'!$H7</f>
        <v>0</v>
      </c>
      <c r="C19" s="16">
        <f>'KEEI BAU - Industry'!S$33*'Machinery Split'!$H7</f>
        <v>0</v>
      </c>
      <c r="D19" s="16">
        <f>'KEEI BAU - Industry'!T$33*'Machinery Split'!$H7</f>
        <v>0</v>
      </c>
      <c r="E19" s="16">
        <f>'KEEI BAU - Industry'!U$33*'Machinery Split'!$H7</f>
        <v>0</v>
      </c>
      <c r="F19" s="16">
        <f>'KEEI BAU - Industry'!V$33*'Machinery Split'!$H7</f>
        <v>0</v>
      </c>
      <c r="G19" s="16">
        <f>'KEEI BAU - Industry'!W$33*'Machinery Split'!$H7</f>
        <v>0</v>
      </c>
      <c r="H19" s="16">
        <f>'KEEI BAU - Industry'!X$33*'Machinery Split'!$H7</f>
        <v>0</v>
      </c>
      <c r="I19" s="16">
        <f>'KEEI BAU - Industry'!Y$33*'Machinery Split'!$H7</f>
        <v>0</v>
      </c>
      <c r="J19" s="16">
        <f>'KEEI BAU - Industry'!Z$33*'Machinery Split'!$H7</f>
        <v>0</v>
      </c>
      <c r="K19" s="16">
        <f>'KEEI BAU - Industry'!AA$33*'Machinery Split'!$H7</f>
        <v>0</v>
      </c>
      <c r="L19" s="16">
        <f>'KEEI BAU - Industry'!AB$33*'Machinery Split'!$H7</f>
        <v>0</v>
      </c>
      <c r="M19" s="16">
        <f>'KEEI BAU - Industry'!AC$33*'Machinery Split'!$H7</f>
        <v>0</v>
      </c>
      <c r="N19" s="16">
        <f>'KEEI BAU - Industry'!AD$33*'Machinery Split'!$H7</f>
        <v>0</v>
      </c>
      <c r="O19" s="16">
        <f>'KEEI BAU - Industry'!AE$33*'Machinery Split'!$H7</f>
        <v>0</v>
      </c>
      <c r="P19" s="16">
        <f>'KEEI BAU - Industry'!AF$33*'Machinery Split'!$H7</f>
        <v>0</v>
      </c>
      <c r="Q19" s="16">
        <f>'KEEI BAU - Industry'!AG$33*'Machinery Split'!$H7</f>
        <v>0</v>
      </c>
      <c r="R19" s="16">
        <f>'KEEI BAU - Industry'!AH$33*'Machinery Split'!$H7</f>
        <v>0</v>
      </c>
      <c r="S19" s="16">
        <f>'KEEI BAU - Industry'!AI$33*'Machinery Split'!$H7</f>
        <v>0</v>
      </c>
      <c r="T19" s="16">
        <f>'KEEI BAU - Industry'!AJ$33*'Machinery Split'!$H7</f>
        <v>0</v>
      </c>
      <c r="U19" s="16">
        <f>'KEEI BAU - Industry'!AK$33*'Machinery Split'!$H7</f>
        <v>0</v>
      </c>
      <c r="V19" s="16">
        <f>'KEEI BAU - Industry'!AL$33*'Machinery Split'!$H7</f>
        <v>0</v>
      </c>
      <c r="W19" s="16">
        <f>'KEEI BAU - Industry'!AM$33*'Machinery Split'!$H7</f>
        <v>0</v>
      </c>
      <c r="X19" s="16">
        <f>'KEEI BAU - Industry'!AN$33*'Machinery Split'!$H7</f>
        <v>0</v>
      </c>
      <c r="Y19" s="16">
        <f>'KEEI BAU - Industry'!AO$33*'Machinery Split'!$H7</f>
        <v>0</v>
      </c>
      <c r="Z19" s="16">
        <f>'KEEI BAU - Industry'!AP$33*'Machinery Split'!$H7</f>
        <v>0</v>
      </c>
      <c r="AA19" s="16">
        <f>'KEEI BAU - Industry'!AQ$33*'Machinery Split'!$H7</f>
        <v>0</v>
      </c>
      <c r="AB19" s="16">
        <f>'KEEI BAU - Industry'!AR$33*'Machinery Split'!$H7</f>
        <v>0</v>
      </c>
      <c r="AC19" s="16">
        <f>'KEEI BAU - Industry'!AS$33*'Machinery Split'!$H7</f>
        <v>0</v>
      </c>
      <c r="AD19" s="16">
        <f>'KEEI BAU - Industry'!AT$33*'Machinery Split'!$H7</f>
        <v>0</v>
      </c>
      <c r="AE19" s="16">
        <f>'KEEI BAU - Industry'!AU$33*'Machinery Split'!$H7</f>
        <v>0</v>
      </c>
      <c r="AF19" s="16">
        <f>'KEEI BAU - Industry'!AV$33*'Machinery Split'!$H7</f>
        <v>0</v>
      </c>
    </row>
    <row r="20" spans="1:32">
      <c r="A20" t="s">
        <v>20</v>
      </c>
      <c r="B20" s="16">
        <f>'KEEI BAU - Industry'!R$33*'Machinery Split'!$H8</f>
        <v>0</v>
      </c>
      <c r="C20" s="16">
        <f>'KEEI BAU - Industry'!S$33*'Machinery Split'!$H8</f>
        <v>0</v>
      </c>
      <c r="D20" s="16">
        <f>'KEEI BAU - Industry'!T$33*'Machinery Split'!$H8</f>
        <v>0</v>
      </c>
      <c r="E20" s="16">
        <f>'KEEI BAU - Industry'!U$33*'Machinery Split'!$H8</f>
        <v>0</v>
      </c>
      <c r="F20" s="16">
        <f>'KEEI BAU - Industry'!V$33*'Machinery Split'!$H8</f>
        <v>0</v>
      </c>
      <c r="G20" s="16">
        <f>'KEEI BAU - Industry'!W$33*'Machinery Split'!$H8</f>
        <v>0</v>
      </c>
      <c r="H20" s="16">
        <f>'KEEI BAU - Industry'!X$33*'Machinery Split'!$H8</f>
        <v>0</v>
      </c>
      <c r="I20" s="16">
        <f>'KEEI BAU - Industry'!Y$33*'Machinery Split'!$H8</f>
        <v>0</v>
      </c>
      <c r="J20" s="16">
        <f>'KEEI BAU - Industry'!Z$33*'Machinery Split'!$H8</f>
        <v>0</v>
      </c>
      <c r="K20" s="16">
        <f>'KEEI BAU - Industry'!AA$33*'Machinery Split'!$H8</f>
        <v>0</v>
      </c>
      <c r="L20" s="16">
        <f>'KEEI BAU - Industry'!AB$33*'Machinery Split'!$H8</f>
        <v>0</v>
      </c>
      <c r="M20" s="16">
        <f>'KEEI BAU - Industry'!AC$33*'Machinery Split'!$H8</f>
        <v>0</v>
      </c>
      <c r="N20" s="16">
        <f>'KEEI BAU - Industry'!AD$33*'Machinery Split'!$H8</f>
        <v>0</v>
      </c>
      <c r="O20" s="16">
        <f>'KEEI BAU - Industry'!AE$33*'Machinery Split'!$H8</f>
        <v>0</v>
      </c>
      <c r="P20" s="16">
        <f>'KEEI BAU - Industry'!AF$33*'Machinery Split'!$H8</f>
        <v>0</v>
      </c>
      <c r="Q20" s="16">
        <f>'KEEI BAU - Industry'!AG$33*'Machinery Split'!$H8</f>
        <v>0</v>
      </c>
      <c r="R20" s="16">
        <f>'KEEI BAU - Industry'!AH$33*'Machinery Split'!$H8</f>
        <v>0</v>
      </c>
      <c r="S20" s="16">
        <f>'KEEI BAU - Industry'!AI$33*'Machinery Split'!$H8</f>
        <v>0</v>
      </c>
      <c r="T20" s="16">
        <f>'KEEI BAU - Industry'!AJ$33*'Machinery Split'!$H8</f>
        <v>0</v>
      </c>
      <c r="U20" s="16">
        <f>'KEEI BAU - Industry'!AK$33*'Machinery Split'!$H8</f>
        <v>0</v>
      </c>
      <c r="V20" s="16">
        <f>'KEEI BAU - Industry'!AL$33*'Machinery Split'!$H8</f>
        <v>0</v>
      </c>
      <c r="W20" s="16">
        <f>'KEEI BAU - Industry'!AM$33*'Machinery Split'!$H8</f>
        <v>0</v>
      </c>
      <c r="X20" s="16">
        <f>'KEEI BAU - Industry'!AN$33*'Machinery Split'!$H8</f>
        <v>0</v>
      </c>
      <c r="Y20" s="16">
        <f>'KEEI BAU - Industry'!AO$33*'Machinery Split'!$H8</f>
        <v>0</v>
      </c>
      <c r="Z20" s="16">
        <f>'KEEI BAU - Industry'!AP$33*'Machinery Split'!$H8</f>
        <v>0</v>
      </c>
      <c r="AA20" s="16">
        <f>'KEEI BAU - Industry'!AQ$33*'Machinery Split'!$H8</f>
        <v>0</v>
      </c>
      <c r="AB20" s="16">
        <f>'KEEI BAU - Industry'!AR$33*'Machinery Split'!$H8</f>
        <v>0</v>
      </c>
      <c r="AC20" s="16">
        <f>'KEEI BAU - Industry'!AS$33*'Machinery Split'!$H8</f>
        <v>0</v>
      </c>
      <c r="AD20" s="16">
        <f>'KEEI BAU - Industry'!AT$33*'Machinery Split'!$H8</f>
        <v>0</v>
      </c>
      <c r="AE20" s="16">
        <f>'KEEI BAU - Industry'!AU$33*'Machinery Split'!$H8</f>
        <v>0</v>
      </c>
      <c r="AF20" s="16">
        <f>'KEEI BAU - Industry'!AV$33*'Machinery Split'!$H8</f>
        <v>0</v>
      </c>
    </row>
    <row r="21" spans="1:32">
      <c r="A21" t="s">
        <v>21</v>
      </c>
      <c r="B21" s="16">
        <f>'KEEI BAU - Industry'!R$33*'Machinery Split'!$H9</f>
        <v>0</v>
      </c>
      <c r="C21" s="16">
        <f>'KEEI BAU - Industry'!S$33*'Machinery Split'!$H9</f>
        <v>0</v>
      </c>
      <c r="D21" s="16">
        <f>'KEEI BAU - Industry'!T$33*'Machinery Split'!$H9</f>
        <v>0</v>
      </c>
      <c r="E21" s="16">
        <f>'KEEI BAU - Industry'!U$33*'Machinery Split'!$H9</f>
        <v>0</v>
      </c>
      <c r="F21" s="16">
        <f>'KEEI BAU - Industry'!V$33*'Machinery Split'!$H9</f>
        <v>0</v>
      </c>
      <c r="G21" s="16">
        <f>'KEEI BAU - Industry'!W$33*'Machinery Split'!$H9</f>
        <v>0</v>
      </c>
      <c r="H21" s="16">
        <f>'KEEI BAU - Industry'!X$33*'Machinery Split'!$H9</f>
        <v>0</v>
      </c>
      <c r="I21" s="16">
        <f>'KEEI BAU - Industry'!Y$33*'Machinery Split'!$H9</f>
        <v>0</v>
      </c>
      <c r="J21" s="16">
        <f>'KEEI BAU - Industry'!Z$33*'Machinery Split'!$H9</f>
        <v>0</v>
      </c>
      <c r="K21" s="16">
        <f>'KEEI BAU - Industry'!AA$33*'Machinery Split'!$H9</f>
        <v>0</v>
      </c>
      <c r="L21" s="16">
        <f>'KEEI BAU - Industry'!AB$33*'Machinery Split'!$H9</f>
        <v>0</v>
      </c>
      <c r="M21" s="16">
        <f>'KEEI BAU - Industry'!AC$33*'Machinery Split'!$H9</f>
        <v>0</v>
      </c>
      <c r="N21" s="16">
        <f>'KEEI BAU - Industry'!AD$33*'Machinery Split'!$H9</f>
        <v>0</v>
      </c>
      <c r="O21" s="16">
        <f>'KEEI BAU - Industry'!AE$33*'Machinery Split'!$H9</f>
        <v>0</v>
      </c>
      <c r="P21" s="16">
        <f>'KEEI BAU - Industry'!AF$33*'Machinery Split'!$H9</f>
        <v>0</v>
      </c>
      <c r="Q21" s="16">
        <f>'KEEI BAU - Industry'!AG$33*'Machinery Split'!$H9</f>
        <v>0</v>
      </c>
      <c r="R21" s="16">
        <f>'KEEI BAU - Industry'!AH$33*'Machinery Split'!$H9</f>
        <v>0</v>
      </c>
      <c r="S21" s="16">
        <f>'KEEI BAU - Industry'!AI$33*'Machinery Split'!$H9</f>
        <v>0</v>
      </c>
      <c r="T21" s="16">
        <f>'KEEI BAU - Industry'!AJ$33*'Machinery Split'!$H9</f>
        <v>0</v>
      </c>
      <c r="U21" s="16">
        <f>'KEEI BAU - Industry'!AK$33*'Machinery Split'!$H9</f>
        <v>0</v>
      </c>
      <c r="V21" s="16">
        <f>'KEEI BAU - Industry'!AL$33*'Machinery Split'!$H9</f>
        <v>0</v>
      </c>
      <c r="W21" s="16">
        <f>'KEEI BAU - Industry'!AM$33*'Machinery Split'!$H9</f>
        <v>0</v>
      </c>
      <c r="X21" s="16">
        <f>'KEEI BAU - Industry'!AN$33*'Machinery Split'!$H9</f>
        <v>0</v>
      </c>
      <c r="Y21" s="16">
        <f>'KEEI BAU - Industry'!AO$33*'Machinery Split'!$H9</f>
        <v>0</v>
      </c>
      <c r="Z21" s="16">
        <f>'KEEI BAU - Industry'!AP$33*'Machinery Split'!$H9</f>
        <v>0</v>
      </c>
      <c r="AA21" s="16">
        <f>'KEEI BAU - Industry'!AQ$33*'Machinery Split'!$H9</f>
        <v>0</v>
      </c>
      <c r="AB21" s="16">
        <f>'KEEI BAU - Industry'!AR$33*'Machinery Split'!$H9</f>
        <v>0</v>
      </c>
      <c r="AC21" s="16">
        <f>'KEEI BAU - Industry'!AS$33*'Machinery Split'!$H9</f>
        <v>0</v>
      </c>
      <c r="AD21" s="16">
        <f>'KEEI BAU - Industry'!AT$33*'Machinery Split'!$H9</f>
        <v>0</v>
      </c>
      <c r="AE21" s="16">
        <f>'KEEI BAU - Industry'!AU$33*'Machinery Split'!$H9</f>
        <v>0</v>
      </c>
      <c r="AF21" s="16">
        <f>'KEEI BAU - Industry'!AV$33*'Machinery Split'!$H9</f>
        <v>0</v>
      </c>
    </row>
    <row r="22" spans="1:32">
      <c r="A22" t="s">
        <v>22</v>
      </c>
      <c r="B22" s="16">
        <f>'KEEI BAU - Industry'!R$33*'Machinery Split'!$H10</f>
        <v>0</v>
      </c>
      <c r="C22" s="16">
        <f>'KEEI BAU - Industry'!S$33*'Machinery Split'!$H10</f>
        <v>0</v>
      </c>
      <c r="D22" s="16">
        <f>'KEEI BAU - Industry'!T$33*'Machinery Split'!$H10</f>
        <v>0</v>
      </c>
      <c r="E22" s="16">
        <f>'KEEI BAU - Industry'!U$33*'Machinery Split'!$H10</f>
        <v>0</v>
      </c>
      <c r="F22" s="16">
        <f>'KEEI BAU - Industry'!V$33*'Machinery Split'!$H10</f>
        <v>0</v>
      </c>
      <c r="G22" s="16">
        <f>'KEEI BAU - Industry'!W$33*'Machinery Split'!$H10</f>
        <v>0</v>
      </c>
      <c r="H22" s="16">
        <f>'KEEI BAU - Industry'!X$33*'Machinery Split'!$H10</f>
        <v>0</v>
      </c>
      <c r="I22" s="16">
        <f>'KEEI BAU - Industry'!Y$33*'Machinery Split'!$H10</f>
        <v>0</v>
      </c>
      <c r="J22" s="16">
        <f>'KEEI BAU - Industry'!Z$33*'Machinery Split'!$H10</f>
        <v>0</v>
      </c>
      <c r="K22" s="16">
        <f>'KEEI BAU - Industry'!AA$33*'Machinery Split'!$H10</f>
        <v>0</v>
      </c>
      <c r="L22" s="16">
        <f>'KEEI BAU - Industry'!AB$33*'Machinery Split'!$H10</f>
        <v>0</v>
      </c>
      <c r="M22" s="16">
        <f>'KEEI BAU - Industry'!AC$33*'Machinery Split'!$H10</f>
        <v>0</v>
      </c>
      <c r="N22" s="16">
        <f>'KEEI BAU - Industry'!AD$33*'Machinery Split'!$H10</f>
        <v>0</v>
      </c>
      <c r="O22" s="16">
        <f>'KEEI BAU - Industry'!AE$33*'Machinery Split'!$H10</f>
        <v>0</v>
      </c>
      <c r="P22" s="16">
        <f>'KEEI BAU - Industry'!AF$33*'Machinery Split'!$H10</f>
        <v>0</v>
      </c>
      <c r="Q22" s="16">
        <f>'KEEI BAU - Industry'!AG$33*'Machinery Split'!$H10</f>
        <v>0</v>
      </c>
      <c r="R22" s="16">
        <f>'KEEI BAU - Industry'!AH$33*'Machinery Split'!$H10</f>
        <v>0</v>
      </c>
      <c r="S22" s="16">
        <f>'KEEI BAU - Industry'!AI$33*'Machinery Split'!$H10</f>
        <v>0</v>
      </c>
      <c r="T22" s="16">
        <f>'KEEI BAU - Industry'!AJ$33*'Machinery Split'!$H10</f>
        <v>0</v>
      </c>
      <c r="U22" s="16">
        <f>'KEEI BAU - Industry'!AK$33*'Machinery Split'!$H10</f>
        <v>0</v>
      </c>
      <c r="V22" s="16">
        <f>'KEEI BAU - Industry'!AL$33*'Machinery Split'!$H10</f>
        <v>0</v>
      </c>
      <c r="W22" s="16">
        <f>'KEEI BAU - Industry'!AM$33*'Machinery Split'!$H10</f>
        <v>0</v>
      </c>
      <c r="X22" s="16">
        <f>'KEEI BAU - Industry'!AN$33*'Machinery Split'!$H10</f>
        <v>0</v>
      </c>
      <c r="Y22" s="16">
        <f>'KEEI BAU - Industry'!AO$33*'Machinery Split'!$H10</f>
        <v>0</v>
      </c>
      <c r="Z22" s="16">
        <f>'KEEI BAU - Industry'!AP$33*'Machinery Split'!$H10</f>
        <v>0</v>
      </c>
      <c r="AA22" s="16">
        <f>'KEEI BAU - Industry'!AQ$33*'Machinery Split'!$H10</f>
        <v>0</v>
      </c>
      <c r="AB22" s="16">
        <f>'KEEI BAU - Industry'!AR$33*'Machinery Split'!$H10</f>
        <v>0</v>
      </c>
      <c r="AC22" s="16">
        <f>'KEEI BAU - Industry'!AS$33*'Machinery Split'!$H10</f>
        <v>0</v>
      </c>
      <c r="AD22" s="16">
        <f>'KEEI BAU - Industry'!AT$33*'Machinery Split'!$H10</f>
        <v>0</v>
      </c>
      <c r="AE22" s="16">
        <f>'KEEI BAU - Industry'!AU$33*'Machinery Split'!$H10</f>
        <v>0</v>
      </c>
      <c r="AF22" s="16">
        <f>'KEEI BAU - Industry'!AV$33*'Machinery Split'!$H10</f>
        <v>0</v>
      </c>
    </row>
    <row r="23" spans="1:32">
      <c r="A23" t="s">
        <v>23</v>
      </c>
      <c r="B23" s="16">
        <f>'KEEI BAU - Industry'!R$40*'Others Split'!$H$14</f>
        <v>68517148953687.078</v>
      </c>
      <c r="C23" s="16">
        <f>'KEEI BAU - Industry'!S$40*'Others Split'!$H$14</f>
        <v>71562963950613.859</v>
      </c>
      <c r="D23" s="16">
        <f>'KEEI BAU - Industry'!T$40*'Others Split'!$H$14</f>
        <v>74608778947540.625</v>
      </c>
      <c r="E23" s="16">
        <f>'KEEI BAU - Industry'!U$40*'Others Split'!$H$14</f>
        <v>77654593944467.391</v>
      </c>
      <c r="F23" s="16">
        <f>'KEEI BAU - Industry'!V$40*'Others Split'!$H$14</f>
        <v>80700408941394.172</v>
      </c>
      <c r="G23" s="16">
        <f>'KEEI BAU - Industry'!W$40*'Others Split'!$H$14</f>
        <v>83746223938320.953</v>
      </c>
      <c r="H23" s="16">
        <f>'KEEI BAU - Industry'!X$40*'Others Split'!$H$14</f>
        <v>85996660425973.563</v>
      </c>
      <c r="I23" s="16">
        <f>'KEEI BAU - Industry'!Y$40*'Others Split'!$H$14</f>
        <v>88247096913626.172</v>
      </c>
      <c r="J23" s="16">
        <f>'KEEI BAU - Industry'!Z$40*'Others Split'!$H$14</f>
        <v>90497533401278.047</v>
      </c>
      <c r="K23" s="16">
        <f>'KEEI BAU - Industry'!AA$40*'Others Split'!$H$14</f>
        <v>92747969888930.656</v>
      </c>
      <c r="L23" s="16">
        <f>'KEEI BAU - Industry'!AB$40*'Others Split'!$H$14</f>
        <v>94998406376582.188</v>
      </c>
      <c r="M23" s="16">
        <f>'KEEI BAU - Industry'!AC$40*'Others Split'!$H$14</f>
        <v>97009526748315.703</v>
      </c>
      <c r="N23" s="16">
        <f>'KEEI BAU - Industry'!AD$40*'Others Split'!$H$14</f>
        <v>99020647120048.125</v>
      </c>
      <c r="O23" s="16">
        <f>'KEEI BAU - Industry'!AE$40*'Others Split'!$H$14</f>
        <v>101031767491781.28</v>
      </c>
      <c r="P23" s="16">
        <f>'KEEI BAU - Industry'!AF$40*'Others Split'!$H$14</f>
        <v>103042887863513.7</v>
      </c>
      <c r="Q23" s="16">
        <f>'KEEI BAU - Industry'!AG$40*'Others Split'!$H$14</f>
        <v>105054008235246.13</v>
      </c>
      <c r="R23" s="16">
        <f>'KEEI BAU - Industry'!AH$40*'Others Split'!$H$14</f>
        <v>107108378507446.66</v>
      </c>
      <c r="S23" s="16">
        <f>'KEEI BAU - Industry'!AI$40*'Others Split'!$H$14</f>
        <v>109162748779647.17</v>
      </c>
      <c r="T23" s="16">
        <f>'KEEI BAU - Industry'!AJ$40*'Others Split'!$H$14</f>
        <v>111217119051846.97</v>
      </c>
      <c r="U23" s="16">
        <f>'KEEI BAU - Industry'!AK$40*'Others Split'!$H$14</f>
        <v>113271489324047.5</v>
      </c>
      <c r="V23" s="16">
        <f>'KEEI BAU - Industry'!AL$40*'Others Split'!$H$14</f>
        <v>115325859596246.94</v>
      </c>
      <c r="W23" s="16">
        <f>'KEEI BAU - Industry'!AM$40*'Others Split'!$H$14</f>
        <v>117322563334490.59</v>
      </c>
      <c r="X23" s="16">
        <f>'KEEI BAU - Industry'!AN$40*'Others Split'!$H$14</f>
        <v>119358585164068.47</v>
      </c>
      <c r="Y23" s="16">
        <f>'KEEI BAU - Industry'!AO$40*'Others Split'!$H$14</f>
        <v>121394606993646.34</v>
      </c>
      <c r="Z23" s="16">
        <f>'KEEI BAU - Industry'!AP$40*'Others Split'!$H$14</f>
        <v>123430628823223.48</v>
      </c>
      <c r="AA23" s="16">
        <f>'KEEI BAU - Industry'!AQ$40*'Others Split'!$H$14</f>
        <v>125466650652801.36</v>
      </c>
      <c r="AB23" s="16">
        <f>'KEEI BAU - Industry'!AR$40*'Others Split'!$H$14</f>
        <v>127502672482379.22</v>
      </c>
      <c r="AC23" s="16">
        <f>'KEEI BAU - Industry'!AS$40*'Others Split'!$H$14</f>
        <v>129538694311956.38</v>
      </c>
      <c r="AD23" s="16">
        <f>'KEEI BAU - Industry'!AT$40*'Others Split'!$H$14</f>
        <v>131574716141534.23</v>
      </c>
      <c r="AE23" s="16">
        <f>'KEEI BAU - Industry'!AU$40*'Others Split'!$H$14</f>
        <v>133610737971112.11</v>
      </c>
      <c r="AF23" s="16">
        <f>'KEEI BAU - Industry'!AV$40*'Others Split'!$H$14</f>
        <v>135646759800689.25</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f>'Water and Waste'!F34*(1+'Water and Waste'!D40)*(1+'Water and Waste'!E40)</f>
        <v>25612478040.130802</v>
      </c>
      <c r="C25" s="16">
        <f>B25*(1+'Water and Waste'!F40)</f>
        <v>25638090518.170929</v>
      </c>
      <c r="D25" s="16">
        <f>C25*(1+'Water and Waste'!G40)</f>
        <v>25663728608.689098</v>
      </c>
      <c r="E25" s="16">
        <f>D25*(1+'Water and Waste'!H40)</f>
        <v>25689392337.297783</v>
      </c>
      <c r="F25" s="16">
        <f>E25*(1+'Water and Waste'!I40)</f>
        <v>25715081729.635078</v>
      </c>
      <c r="G25" s="16">
        <f>F25*(1+'Water and Waste'!J40)</f>
        <v>25740796811.364712</v>
      </c>
      <c r="H25" s="16">
        <f>G25*(1+'Water and Waste'!K40)</f>
        <v>25766537608.176075</v>
      </c>
      <c r="I25" s="16">
        <f>H25*(1+'Water and Waste'!L40)</f>
        <v>25792304145.784248</v>
      </c>
      <c r="J25" s="16">
        <f>I25*(1+'Water and Waste'!M40)</f>
        <v>25818096449.930031</v>
      </c>
      <c r="K25" s="16">
        <f>J25*(1+'Water and Waste'!N40)</f>
        <v>25843914546.379959</v>
      </c>
      <c r="L25" s="16">
        <f>K25*(1+'Water and Waste'!O40)</f>
        <v>25869758460.926334</v>
      </c>
      <c r="M25" s="16">
        <f>L25*(1+'Water and Waste'!P40)</f>
        <v>25895628219.387257</v>
      </c>
      <c r="N25" s="16">
        <f>M25*(1+'Water and Waste'!Q40)</f>
        <v>25921523847.60664</v>
      </c>
      <c r="O25" s="16">
        <f>N25*(1+'Water and Waste'!R40)</f>
        <v>25947445371.454243</v>
      </c>
      <c r="P25" s="16">
        <f>O25*(1+'Water and Waste'!S40)</f>
        <v>25973392816.825695</v>
      </c>
      <c r="Q25" s="16">
        <f>P25*(1+'Water and Waste'!T40)</f>
        <v>25999366209.642517</v>
      </c>
      <c r="R25" s="16">
        <f>Q25*(1+'Water and Waste'!U40)</f>
        <v>26025365575.852158</v>
      </c>
      <c r="S25" s="16">
        <f>R25*(1+'Water and Waste'!V40)</f>
        <v>26051390941.428005</v>
      </c>
      <c r="T25" s="16">
        <f>S25*(1+'Water and Waste'!W40)</f>
        <v>26077442332.369431</v>
      </c>
      <c r="U25" s="16">
        <f>T25*(1+'Water and Waste'!X40)</f>
        <v>26103519774.701797</v>
      </c>
      <c r="V25" s="16">
        <f>U25*(1+'Water and Waste'!Y40)</f>
        <v>26129623294.476498</v>
      </c>
      <c r="W25" s="16">
        <f>V25*(1+'Water and Waste'!Z40)</f>
        <v>25998975178.004116</v>
      </c>
      <c r="X25" s="16">
        <f>W25*(1+'Water and Waste'!AA40)</f>
        <v>25868980302.114094</v>
      </c>
      <c r="Y25" s="16">
        <f>X25*(1+'Water and Waste'!AB40)</f>
        <v>25739635400.603523</v>
      </c>
      <c r="Z25" s="16">
        <f>Y25*(1+'Water and Waste'!AC40)</f>
        <v>25610937223.600506</v>
      </c>
      <c r="AA25" s="16">
        <f>Z25*(1+'Water and Waste'!AD40)</f>
        <v>25482882537.482502</v>
      </c>
      <c r="AB25" s="16">
        <f>AA25*(1+'Water and Waste'!AE40)</f>
        <v>25355468124.79509</v>
      </c>
      <c r="AC25" s="16">
        <f>AB25*(1+'Water and Waste'!AF40)</f>
        <v>25228690784.171116</v>
      </c>
      <c r="AD25" s="16">
        <f>AC25*(1+'Water and Waste'!AG40)</f>
        <v>25102547330.250259</v>
      </c>
      <c r="AE25" s="16">
        <f>AD25*(1+'Water and Waste'!AH40)</f>
        <v>24977034593.599007</v>
      </c>
      <c r="AF25" s="16">
        <f>AE25*(1+'Water and Waste'!AI40)</f>
        <v>24852149420.631008</v>
      </c>
    </row>
    <row r="26" spans="1:32">
      <c r="A26" t="s">
        <v>26</v>
      </c>
      <c r="B26" s="16">
        <f>'KEEI BAU - Industry'!R$40*'Others Split'!$H$15</f>
        <v>6087721328894.5859</v>
      </c>
      <c r="C26" s="16">
        <f>'KEEI BAU - Industry'!S$40*'Others Split'!$H$15</f>
        <v>6358340775322.3896</v>
      </c>
      <c r="D26" s="16">
        <f>'KEEI BAU - Industry'!T$40*'Others Split'!$H$15</f>
        <v>6628960221750.1924</v>
      </c>
      <c r="E26" s="16">
        <f>'KEEI BAU - Industry'!U$40*'Others Split'!$H$15</f>
        <v>6899579668177.9941</v>
      </c>
      <c r="F26" s="16">
        <f>'KEEI BAU - Industry'!V$40*'Others Split'!$H$15</f>
        <v>7170199114605.7979</v>
      </c>
      <c r="G26" s="16">
        <f>'KEEI BAU - Industry'!W$40*'Others Split'!$H$15</f>
        <v>7440818561033.6016</v>
      </c>
      <c r="H26" s="16">
        <f>'KEEI BAU - Industry'!X$40*'Others Split'!$H$15</f>
        <v>7640768944469.2246</v>
      </c>
      <c r="I26" s="16">
        <f>'KEEI BAU - Industry'!Y$40*'Others Split'!$H$15</f>
        <v>7840719327904.8467</v>
      </c>
      <c r="J26" s="16">
        <f>'KEEI BAU - Industry'!Z$40*'Others Split'!$H$15</f>
        <v>8040669711340.4053</v>
      </c>
      <c r="K26" s="16">
        <f>'KEEI BAU - Industry'!AA$40*'Others Split'!$H$15</f>
        <v>8240620094776.0283</v>
      </c>
      <c r="L26" s="16">
        <f>'KEEI BAU - Industry'!AB$40*'Others Split'!$H$15</f>
        <v>8440570478211.5537</v>
      </c>
      <c r="M26" s="16">
        <f>'KEEI BAU - Industry'!AC$40*'Others Split'!$H$15</f>
        <v>8619257720295.3145</v>
      </c>
      <c r="N26" s="16">
        <f>'KEEI BAU - Industry'!AD$40*'Others Split'!$H$15</f>
        <v>8797944962378.9766</v>
      </c>
      <c r="O26" s="16">
        <f>'KEEI BAU - Industry'!AE$40*'Others Split'!$H$15</f>
        <v>8976632204462.7051</v>
      </c>
      <c r="P26" s="16">
        <f>'KEEI BAU - Industry'!AF$40*'Others Split'!$H$15</f>
        <v>9155319446546.3691</v>
      </c>
      <c r="Q26" s="16">
        <f>'KEEI BAU - Industry'!AG$40*'Others Split'!$H$15</f>
        <v>9334006688630.0313</v>
      </c>
      <c r="R26" s="16">
        <f>'KEEI BAU - Industry'!AH$40*'Others Split'!$H$15</f>
        <v>9516536667102.6563</v>
      </c>
      <c r="S26" s="16">
        <f>'KEEI BAU - Industry'!AI$40*'Others Split'!$H$15</f>
        <v>9699066645575.2813</v>
      </c>
      <c r="T26" s="16">
        <f>'KEEI BAU - Industry'!AJ$40*'Others Split'!$H$15</f>
        <v>9881596624047.8398</v>
      </c>
      <c r="U26" s="16">
        <f>'KEEI BAU - Industry'!AK$40*'Others Split'!$H$15</f>
        <v>10064126602520.465</v>
      </c>
      <c r="V26" s="16">
        <f>'KEEI BAU - Industry'!AL$40*'Others Split'!$H$15</f>
        <v>10246656580992.992</v>
      </c>
      <c r="W26" s="16">
        <f>'KEEI BAU - Industry'!AM$40*'Others Split'!$H$15</f>
        <v>10424062910947.057</v>
      </c>
      <c r="X26" s="16">
        <f>'KEEI BAU - Industry'!AN$40*'Others Split'!$H$15</f>
        <v>10604962637618.318</v>
      </c>
      <c r="Y26" s="16">
        <f>'KEEI BAU - Industry'!AO$40*'Others Split'!$H$15</f>
        <v>10785862364289.582</v>
      </c>
      <c r="Z26" s="16">
        <f>'KEEI BAU - Industry'!AP$40*'Others Split'!$H$15</f>
        <v>10966762090960.779</v>
      </c>
      <c r="AA26" s="16">
        <f>'KEEI BAU - Industry'!AQ$40*'Others Split'!$H$15</f>
        <v>11147661817632.043</v>
      </c>
      <c r="AB26" s="16">
        <f>'KEEI BAU - Industry'!AR$40*'Others Split'!$H$15</f>
        <v>11328561544303.305</v>
      </c>
      <c r="AC26" s="16">
        <f>'KEEI BAU - Industry'!AS$40*'Others Split'!$H$15</f>
        <v>11509461270974.502</v>
      </c>
      <c r="AD26" s="16">
        <f>'KEEI BAU - Industry'!AT$40*'Others Split'!$H$15</f>
        <v>11690360997645.766</v>
      </c>
      <c r="AE26" s="16">
        <f>'KEEI BAU - Industry'!AU$40*'Others Split'!$H$15</f>
        <v>11871260724317.027</v>
      </c>
      <c r="AF26" s="16">
        <f>'KEEI BAU - Industry'!AV$40*'Others Split'!$H$15</f>
        <v>12052160450988.227</v>
      </c>
    </row>
  </sheetData>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5A70E-05BE-4F71-92EA-D90139295743}">
  <dimension ref="A1:AI80"/>
  <sheetViews>
    <sheetView zoomScale="55" zoomScaleNormal="55" workbookViewId="0">
      <selection activeCell="A17" sqref="A17"/>
    </sheetView>
  </sheetViews>
  <sheetFormatPr defaultColWidth="9.140625" defaultRowHeight="15"/>
  <cols>
    <col min="1" max="1" width="39.85546875" customWidth="1"/>
    <col min="2" max="33" width="11.8554687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Split'!$D$46*'Others Split'!$I$6</f>
        <v>76236330577659.875</v>
      </c>
      <c r="C2" s="16">
        <f>'KEEI BAU - Industry'!S37*'Others Split'!$D$46*'Others Split'!$I$6</f>
        <v>77927733637930.109</v>
      </c>
      <c r="D2" s="16">
        <f>'KEEI BAU - Industry'!T37*'Others Split'!$D$46*'Others Split'!$I$6</f>
        <v>79619136698200.344</v>
      </c>
      <c r="E2" s="16">
        <f>'KEEI BAU - Industry'!U37*'Others Split'!$D$46*'Others Split'!$I$6</f>
        <v>81310539758470.594</v>
      </c>
      <c r="F2" s="16">
        <f>'KEEI BAU - Industry'!V37*'Others Split'!$D$46*'Others Split'!$I$6</f>
        <v>83001942818740.828</v>
      </c>
      <c r="G2" s="16">
        <f>'KEEI BAU - Industry'!W37*'Others Split'!$D$46*'Others Split'!$I$6</f>
        <v>84693345879011.063</v>
      </c>
      <c r="H2" s="16">
        <f>'KEEI BAU - Industry'!X37*'Others Split'!$D$46*'Others Split'!$I$6</f>
        <v>85474970809551.922</v>
      </c>
      <c r="I2" s="16">
        <f>'KEEI BAU - Industry'!Y37*'Others Split'!$D$46*'Others Split'!$I$6</f>
        <v>86256595740092.547</v>
      </c>
      <c r="J2" s="16">
        <f>'KEEI BAU - Industry'!Z37*'Others Split'!$D$46*'Others Split'!$I$6</f>
        <v>87038220670633.172</v>
      </c>
      <c r="K2" s="16">
        <f>'KEEI BAU - Industry'!AA37*'Others Split'!$D$46*'Others Split'!$I$6</f>
        <v>87819845601173.781</v>
      </c>
      <c r="L2" s="16">
        <f>'KEEI BAU - Industry'!AB37*'Others Split'!$D$46*'Others Split'!$I$6</f>
        <v>88601470531714.563</v>
      </c>
      <c r="M2" s="16">
        <f>'KEEI BAU - Industry'!AC37*'Others Split'!$D$46*'Others Split'!$I$6</f>
        <v>89157177292962.563</v>
      </c>
      <c r="N2" s="16">
        <f>'KEEI BAU - Industry'!AD37*'Others Split'!$D$46*'Others Split'!$I$6</f>
        <v>89712884054210.719</v>
      </c>
      <c r="O2" s="16">
        <f>'KEEI BAU - Industry'!AE37*'Others Split'!$D$46*'Others Split'!$I$6</f>
        <v>90268590815458.875</v>
      </c>
      <c r="P2" s="16">
        <f>'KEEI BAU - Industry'!AF37*'Others Split'!$D$46*'Others Split'!$I$6</f>
        <v>90824297576707</v>
      </c>
      <c r="Q2" s="16">
        <f>'KEEI BAU - Industry'!AG37*'Others Split'!$D$46*'Others Split'!$I$6</f>
        <v>91380004337955.125</v>
      </c>
      <c r="R2" s="16">
        <f>'KEEI BAU - Industry'!AH37*'Others Split'!$D$46*'Others Split'!$I$6</f>
        <v>91816260113140.781</v>
      </c>
      <c r="S2" s="16">
        <f>'KEEI BAU - Industry'!AI37*'Others Split'!$D$46*'Others Split'!$I$6</f>
        <v>92252515888326.094</v>
      </c>
      <c r="T2" s="16">
        <f>'KEEI BAU - Industry'!AJ37*'Others Split'!$D$46*'Others Split'!$I$6</f>
        <v>92688771663511.547</v>
      </c>
      <c r="U2" s="16">
        <f>'KEEI BAU - Industry'!AK37*'Others Split'!$D$46*'Others Split'!$I$6</f>
        <v>93125027438697.031</v>
      </c>
      <c r="V2" s="16">
        <f>'KEEI BAU - Industry'!AL37*'Others Split'!$D$46*'Others Split'!$I$6</f>
        <v>93561283213882.328</v>
      </c>
      <c r="W2" s="16">
        <f>'KEEI BAU - Industry'!AM37*'Others Split'!$D$46*'Others Split'!$I$6</f>
        <v>94156806970484.75</v>
      </c>
      <c r="X2" s="16">
        <f>'KEEI BAU - Industry'!AN37*'Others Split'!$D$46*'Others Split'!$I$6</f>
        <v>94643738921575.547</v>
      </c>
      <c r="Y2" s="16">
        <f>'KEEI BAU - Industry'!AO37*'Others Split'!$D$46*'Others Split'!$I$6</f>
        <v>95130670872666.5</v>
      </c>
      <c r="Z2" s="16">
        <f>'KEEI BAU - Industry'!AP37*'Others Split'!$D$46*'Others Split'!$I$6</f>
        <v>95617602823757.313</v>
      </c>
      <c r="AA2" s="16">
        <f>'KEEI BAU - Industry'!AQ37*'Others Split'!$D$46*'Others Split'!$I$6</f>
        <v>96104534774848.109</v>
      </c>
      <c r="AB2" s="16">
        <f>'KEEI BAU - Industry'!AR37*'Others Split'!$D$46*'Others Split'!$I$6</f>
        <v>96591466725938.891</v>
      </c>
      <c r="AC2" s="16">
        <f>'KEEI BAU - Industry'!AS37*'Others Split'!$D$46*'Others Split'!$I$6</f>
        <v>97078398677029.844</v>
      </c>
      <c r="AD2" s="16">
        <f>'KEEI BAU - Industry'!AT37*'Others Split'!$D$46*'Others Split'!$I$6</f>
        <v>97565330628120.656</v>
      </c>
      <c r="AE2" s="16">
        <f>'KEEI BAU - Industry'!AU37*'Others Split'!$D$46*'Others Split'!$I$6</f>
        <v>98052262579211.453</v>
      </c>
      <c r="AF2" s="16">
        <f>'KEEI BAU - Industry'!AV37*'Others Split'!$D$46*'Others Split'!$I$6</f>
        <v>98539194530302.406</v>
      </c>
    </row>
    <row r="3" spans="1:35">
      <c r="A3" t="s">
        <v>3</v>
      </c>
      <c r="B3" s="16">
        <f>-SUM('2019 KESIS Energy Balance'!Z36:AE36)*'KEEI BAU - Industry'!$A$44/1000*(1+'KEEI BAU - Coal Supply'!R9)</f>
        <v>367786675336.9765</v>
      </c>
      <c r="C3" s="16">
        <f>B3*(1+'KEEI BAU - Coal Supply'!S9)</f>
        <v>372119985612.80121</v>
      </c>
      <c r="D3" s="16">
        <f>C3*(1+'KEEI BAU - Coal Supply'!T9)</f>
        <v>376453295888.62592</v>
      </c>
      <c r="E3" s="16">
        <f>D3*(1+'KEEI BAU - Coal Supply'!U9)</f>
        <v>380786606164.45233</v>
      </c>
      <c r="F3" s="16">
        <f>E3*(1+'KEEI BAU - Coal Supply'!V9)</f>
        <v>385119916440.2771</v>
      </c>
      <c r="G3" s="16">
        <f>F3*(1+'KEEI BAU - Coal Supply'!W9)</f>
        <v>389453226716.10309</v>
      </c>
      <c r="H3" s="16">
        <f>G3*(1+'KEEI BAU - Coal Supply'!X9)</f>
        <v>390977552530.57751</v>
      </c>
      <c r="I3" s="16">
        <f>H3*(1+'KEEI BAU - Coal Supply'!Y9)</f>
        <v>392501878345.05237</v>
      </c>
      <c r="J3" s="16">
        <f>I3*(1+'KEEI BAU - Coal Supply'!Z9)</f>
        <v>394026204159.52679</v>
      </c>
      <c r="K3" s="16">
        <f>J3*(1+'KEEI BAU - Coal Supply'!AA9)</f>
        <v>395550529974.00165</v>
      </c>
      <c r="L3" s="16">
        <f>K3*(1+'KEEI BAU - Coal Supply'!AB9)</f>
        <v>397074855788.47632</v>
      </c>
      <c r="M3" s="16">
        <f>L3*(1+'KEEI BAU - Coal Supply'!AC9)</f>
        <v>395643365477.65643</v>
      </c>
      <c r="N3" s="16">
        <f>M3*(1+'KEEI BAU - Coal Supply'!AD9)</f>
        <v>394211875166.83636</v>
      </c>
      <c r="O3" s="16">
        <f>N3*(1+'KEEI BAU - Coal Supply'!AE9)</f>
        <v>392780384856.01672</v>
      </c>
      <c r="P3" s="16">
        <f>O3*(1+'KEEI BAU - Coal Supply'!AF9)</f>
        <v>391348894545.19666</v>
      </c>
      <c r="Q3" s="16">
        <f>P3*(1+'KEEI BAU - Coal Supply'!AG9)</f>
        <v>389917404234.37695</v>
      </c>
      <c r="R3" s="16">
        <f>Q3*(1+'KEEI BAU - Coal Supply'!AH9)</f>
        <v>381889619833.51178</v>
      </c>
      <c r="S3" s="16">
        <f>R3*(1+'KEEI BAU - Coal Supply'!AI9)</f>
        <v>373861835432.65112</v>
      </c>
      <c r="T3" s="16">
        <f>S3*(1+'KEEI BAU - Coal Supply'!AJ9)</f>
        <v>365834051031.78711</v>
      </c>
      <c r="U3" s="16">
        <f>T3*(1+'KEEI BAU - Coal Supply'!AK9)</f>
        <v>357806266630.9231</v>
      </c>
      <c r="V3" s="16">
        <f>U3*(1+'KEEI BAU - Coal Supply'!AL9)</f>
        <v>349778482230.06219</v>
      </c>
      <c r="W3" s="16">
        <f>V3*(1+'KEEI BAU - Coal Supply'!AM9)</f>
        <v>350545756615.92145</v>
      </c>
      <c r="X3" s="16">
        <f>W3*(1+'KEEI BAU - Coal Supply'!AN9)</f>
        <v>345316400010.83319</v>
      </c>
      <c r="Y3" s="16">
        <f>X3*(1+'KEEI BAU - Coal Supply'!AO9)</f>
        <v>340087043405.74658</v>
      </c>
      <c r="Z3" s="16">
        <f>Y3*(1+'KEEI BAU - Coal Supply'!AP9)</f>
        <v>334857686800.65833</v>
      </c>
      <c r="AA3" s="16">
        <f>Z3*(1+'KEEI BAU - Coal Supply'!AQ9)</f>
        <v>329628330195.57172</v>
      </c>
      <c r="AB3" s="16">
        <f>AA3*(1+'KEEI BAU - Coal Supply'!AR9)</f>
        <v>324398973590.48517</v>
      </c>
      <c r="AC3" s="16">
        <f>AB3*(1+'KEEI BAU - Coal Supply'!AS9)</f>
        <v>319169616985.39691</v>
      </c>
      <c r="AD3" s="16">
        <f>AC3*(1+'KEEI BAU - Coal Supply'!AT9)</f>
        <v>313940260380.3103</v>
      </c>
      <c r="AE3" s="16">
        <f>AD3*(1+'KEEI BAU - Coal Supply'!AU9)</f>
        <v>308710903775.22369</v>
      </c>
      <c r="AF3" s="16">
        <f>AE3*(1+'KEEI BAU - Coal Supply'!AV9)</f>
        <v>303481547170.13544</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Industry'!R$37*'Others Split'!$D$46*'Others Split'!$I$7</f>
        <v>1977644354360.5574</v>
      </c>
      <c r="C5" s="16">
        <f>'KEEI BAU - Industry'!S$37*'Others Split'!$D$46*'Others Split'!$I$7</f>
        <v>2021520990181.6394</v>
      </c>
      <c r="D5" s="16">
        <f>'KEEI BAU - Industry'!T$37*'Others Split'!$D$46*'Others Split'!$I$7</f>
        <v>2065397626002.7214</v>
      </c>
      <c r="E5" s="16">
        <f>'KEEI BAU - Industry'!U$37*'Others Split'!$D$46*'Others Split'!$I$7</f>
        <v>2109274261823.8037</v>
      </c>
      <c r="F5" s="16">
        <f>'KEEI BAU - Industry'!V$37*'Others Split'!$D$46*'Others Split'!$I$7</f>
        <v>2153150897644.8857</v>
      </c>
      <c r="G5" s="16">
        <f>'KEEI BAU - Industry'!W$37*'Others Split'!$D$46*'Others Split'!$I$7</f>
        <v>2197027533465.9678</v>
      </c>
      <c r="H5" s="16">
        <f>'KEEI BAU - Industry'!X$37*'Others Split'!$D$46*'Others Split'!$I$7</f>
        <v>2217303642237.1914</v>
      </c>
      <c r="I5" s="16">
        <f>'KEEI BAU - Industry'!Y$37*'Others Split'!$D$46*'Others Split'!$I$7</f>
        <v>2237579751008.4087</v>
      </c>
      <c r="J5" s="16">
        <f>'KEEI BAU - Industry'!Z$37*'Others Split'!$D$46*'Others Split'!$I$7</f>
        <v>2257855859779.6265</v>
      </c>
      <c r="K5" s="16">
        <f>'KEEI BAU - Industry'!AA$37*'Others Split'!$D$46*'Others Split'!$I$7</f>
        <v>2278131968550.8438</v>
      </c>
      <c r="L5" s="16">
        <f>'KEEI BAU - Industry'!AB$37*'Others Split'!$D$46*'Others Split'!$I$7</f>
        <v>2298408077322.0654</v>
      </c>
      <c r="M5" s="16">
        <f>'KEEI BAU - Industry'!AC$37*'Others Split'!$D$46*'Others Split'!$I$7</f>
        <v>2312823649671.0332</v>
      </c>
      <c r="N5" s="16">
        <f>'KEEI BAU - Industry'!AD$37*'Others Split'!$D$46*'Others Split'!$I$7</f>
        <v>2327239222020.0054</v>
      </c>
      <c r="O5" s="16">
        <f>'KEEI BAU - Industry'!AE$37*'Others Split'!$D$46*'Others Split'!$I$7</f>
        <v>2341654794368.9771</v>
      </c>
      <c r="P5" s="16">
        <f>'KEEI BAU - Industry'!AF$37*'Others Split'!$D$46*'Others Split'!$I$7</f>
        <v>2356070366717.9487</v>
      </c>
      <c r="Q5" s="16">
        <f>'KEEI BAU - Industry'!AG$37*'Others Split'!$D$46*'Others Split'!$I$7</f>
        <v>2370485939066.9199</v>
      </c>
      <c r="R5" s="16">
        <f>'KEEI BAU - Industry'!AH$37*'Others Split'!$D$46*'Others Split'!$I$7</f>
        <v>2381802836985.7441</v>
      </c>
      <c r="S5" s="16">
        <f>'KEEI BAU - Industry'!AI$37*'Others Split'!$D$46*'Others Split'!$I$7</f>
        <v>2393119734904.5591</v>
      </c>
      <c r="T5" s="16">
        <f>'KEEI BAU - Industry'!AJ$37*'Others Split'!$D$46*'Others Split'!$I$7</f>
        <v>2404436632823.3779</v>
      </c>
      <c r="U5" s="16">
        <f>'KEEI BAU - Industry'!AK$37*'Others Split'!$D$46*'Others Split'!$I$7</f>
        <v>2415753530742.1973</v>
      </c>
      <c r="V5" s="16">
        <f>'KEEI BAU - Industry'!AL$37*'Others Split'!$D$46*'Others Split'!$I$7</f>
        <v>2427070428661.0122</v>
      </c>
      <c r="W5" s="16">
        <f>'KEEI BAU - Industry'!AM$37*'Others Split'!$D$46*'Others Split'!$I$7</f>
        <v>2442518892486.7026</v>
      </c>
      <c r="X5" s="16">
        <f>'KEEI BAU - Industry'!AN$37*'Others Split'!$D$46*'Others Split'!$I$7</f>
        <v>2455150379557.7065</v>
      </c>
      <c r="Y5" s="16">
        <f>'KEEI BAU - Industry'!AO$37*'Others Split'!$D$46*'Others Split'!$I$7</f>
        <v>2467781866628.7144</v>
      </c>
      <c r="Z5" s="16">
        <f>'KEEI BAU - Industry'!AP$37*'Others Split'!$D$46*'Others Split'!$I$7</f>
        <v>2480413353699.7188</v>
      </c>
      <c r="AA5" s="16">
        <f>'KEEI BAU - Industry'!AQ$37*'Others Split'!$D$46*'Others Split'!$I$7</f>
        <v>2493044840770.7222</v>
      </c>
      <c r="AB5" s="16">
        <f>'KEEI BAU - Industry'!AR$37*'Others Split'!$D$46*'Others Split'!$I$7</f>
        <v>2505676327841.7261</v>
      </c>
      <c r="AC5" s="16">
        <f>'KEEI BAU - Industry'!AS$37*'Others Split'!$D$46*'Others Split'!$I$7</f>
        <v>2518307814912.7339</v>
      </c>
      <c r="AD5" s="16">
        <f>'KEEI BAU - Industry'!AT$37*'Others Split'!$D$46*'Others Split'!$I$7</f>
        <v>2530939301983.7383</v>
      </c>
      <c r="AE5" s="16">
        <f>'KEEI BAU - Industry'!AU$37*'Others Split'!$D$46*'Others Split'!$I$7</f>
        <v>2543570789054.7417</v>
      </c>
      <c r="AF5" s="16">
        <f>'KEEI BAU - Industry'!AV$37*'Others Split'!$D$46*'Others Split'!$I$7</f>
        <v>2556202276125.75</v>
      </c>
    </row>
    <row r="6" spans="1:35">
      <c r="A6" t="s">
        <v>6</v>
      </c>
      <c r="B6" s="16">
        <f>'KEEI BAU - Industry'!R$37*'Others Split'!$D$46*'Others Split'!$I$8</f>
        <v>2279367476664.3818</v>
      </c>
      <c r="C6" s="16">
        <f>'KEEI BAU - Industry'!S$37*'Others Split'!$D$46*'Others Split'!$I$8</f>
        <v>2329938235989.9932</v>
      </c>
      <c r="D6" s="16">
        <f>'KEEI BAU - Industry'!T$37*'Others Split'!$D$46*'Others Split'!$I$8</f>
        <v>2380508995315.6045</v>
      </c>
      <c r="E6" s="16">
        <f>'KEEI BAU - Industry'!U$37*'Others Split'!$D$46*'Others Split'!$I$8</f>
        <v>2431079754641.2158</v>
      </c>
      <c r="F6" s="16">
        <f>'KEEI BAU - Industry'!V$37*'Others Split'!$D$46*'Others Split'!$I$8</f>
        <v>2481650513966.8271</v>
      </c>
      <c r="G6" s="16">
        <f>'KEEI BAU - Industry'!W$37*'Others Split'!$D$46*'Others Split'!$I$8</f>
        <v>2532221273292.439</v>
      </c>
      <c r="H6" s="16">
        <f>'KEEI BAU - Industry'!X$37*'Others Split'!$D$46*'Others Split'!$I$8</f>
        <v>2555590845675.1235</v>
      </c>
      <c r="I6" s="16">
        <f>'KEEI BAU - Industry'!Y$37*'Others Split'!$D$46*'Others Split'!$I$8</f>
        <v>2578960418057.8008</v>
      </c>
      <c r="J6" s="16">
        <f>'KEEI BAU - Industry'!Z$37*'Others Split'!$D$46*'Others Split'!$I$8</f>
        <v>2602329990440.4785</v>
      </c>
      <c r="K6" s="16">
        <f>'KEEI BAU - Industry'!AA$37*'Others Split'!$D$46*'Others Split'!$I$8</f>
        <v>2625699562823.1558</v>
      </c>
      <c r="L6" s="16">
        <f>'KEEI BAU - Industry'!AB$37*'Others Split'!$D$46*'Others Split'!$I$8</f>
        <v>2649069135205.8379</v>
      </c>
      <c r="M6" s="16">
        <f>'KEEI BAU - Industry'!AC$37*'Others Split'!$D$46*'Others Split'!$I$8</f>
        <v>2665684047132.3877</v>
      </c>
      <c r="N6" s="16">
        <f>'KEEI BAU - Industry'!AD$37*'Others Split'!$D$46*'Others Split'!$I$8</f>
        <v>2682298959058.9429</v>
      </c>
      <c r="O6" s="16">
        <f>'KEEI BAU - Industry'!AE$37*'Others Split'!$D$46*'Others Split'!$I$8</f>
        <v>2698913870985.4976</v>
      </c>
      <c r="P6" s="16">
        <f>'KEEI BAU - Industry'!AF$37*'Others Split'!$D$46*'Others Split'!$I$8</f>
        <v>2715528782912.0522</v>
      </c>
      <c r="Q6" s="16">
        <f>'KEEI BAU - Industry'!AG$37*'Others Split'!$D$46*'Others Split'!$I$8</f>
        <v>2732143694838.606</v>
      </c>
      <c r="R6" s="16">
        <f>'KEEI BAU - Industry'!AH$37*'Others Split'!$D$46*'Others Split'!$I$8</f>
        <v>2745187177098.7109</v>
      </c>
      <c r="S6" s="16">
        <f>'KEEI BAU - Industry'!AI$37*'Others Split'!$D$46*'Others Split'!$I$8</f>
        <v>2758230659358.8052</v>
      </c>
      <c r="T6" s="16">
        <f>'KEEI BAU - Industry'!AJ$37*'Others Split'!$D$46*'Others Split'!$I$8</f>
        <v>2771274141618.9043</v>
      </c>
      <c r="U6" s="16">
        <f>'KEEI BAU - Industry'!AK$37*'Others Split'!$D$46*'Others Split'!$I$8</f>
        <v>2784317623879.0034</v>
      </c>
      <c r="V6" s="16">
        <f>'KEEI BAU - Industry'!AL$37*'Others Split'!$D$46*'Others Split'!$I$8</f>
        <v>2797361106139.0981</v>
      </c>
      <c r="W6" s="16">
        <f>'KEEI BAU - Industry'!AM$37*'Others Split'!$D$46*'Others Split'!$I$8</f>
        <v>2815166494621.1392</v>
      </c>
      <c r="X6" s="16">
        <f>'KEEI BAU - Industry'!AN$37*'Others Split'!$D$46*'Others Split'!$I$8</f>
        <v>2829725128860.9453</v>
      </c>
      <c r="Y6" s="16">
        <f>'KEEI BAU - Industry'!AO$37*'Others Split'!$D$46*'Others Split'!$I$8</f>
        <v>2844283763100.7559</v>
      </c>
      <c r="Z6" s="16">
        <f>'KEEI BAU - Industry'!AP$37*'Others Split'!$D$46*'Others Split'!$I$8</f>
        <v>2858842397340.5625</v>
      </c>
      <c r="AA6" s="16">
        <f>'KEEI BAU - Industry'!AQ$37*'Others Split'!$D$46*'Others Split'!$I$8</f>
        <v>2873401031580.3682</v>
      </c>
      <c r="AB6" s="16">
        <f>'KEEI BAU - Industry'!AR$37*'Others Split'!$D$46*'Others Split'!$I$8</f>
        <v>2887959665820.1743</v>
      </c>
      <c r="AC6" s="16">
        <f>'KEEI BAU - Industry'!AS$37*'Others Split'!$D$46*'Others Split'!$I$8</f>
        <v>2902518300059.9849</v>
      </c>
      <c r="AD6" s="16">
        <f>'KEEI BAU - Industry'!AT$37*'Others Split'!$D$46*'Others Split'!$I$8</f>
        <v>2917076934299.7915</v>
      </c>
      <c r="AE6" s="16">
        <f>'KEEI BAU - Industry'!AU$37*'Others Split'!$D$46*'Others Split'!$I$8</f>
        <v>2931635568539.5972</v>
      </c>
      <c r="AF6" s="16">
        <f>'KEEI BAU - Industry'!AV$37*'Others Split'!$D$46*'Others Split'!$I$8</f>
        <v>2946194202779.4082</v>
      </c>
    </row>
    <row r="7" spans="1:35">
      <c r="A7" t="s">
        <v>7</v>
      </c>
      <c r="B7" s="16">
        <f>'KEEI BAU - Industry'!R$37*'Others Split'!$D$46*'Others Split'!$I$9</f>
        <v>412921970345.76807</v>
      </c>
      <c r="C7" s="16">
        <f>'KEEI BAU - Industry'!S$37*'Others Split'!$D$46*'Others Split'!$I$9</f>
        <v>422083186251.66986</v>
      </c>
      <c r="D7" s="16">
        <f>'KEEI BAU - Industry'!T$37*'Others Split'!$D$46*'Others Split'!$I$9</f>
        <v>431244402157.57172</v>
      </c>
      <c r="E7" s="16">
        <f>'KEEI BAU - Industry'!U$37*'Others Split'!$D$46*'Others Split'!$I$9</f>
        <v>440405618063.47357</v>
      </c>
      <c r="F7" s="16">
        <f>'KEEI BAU - Industry'!V$37*'Others Split'!$D$46*'Others Split'!$I$9</f>
        <v>449566833969.37543</v>
      </c>
      <c r="G7" s="16">
        <f>'KEEI BAU - Industry'!W$37*'Others Split'!$D$46*'Others Split'!$I$9</f>
        <v>458728049875.27728</v>
      </c>
      <c r="H7" s="16">
        <f>'KEEI BAU - Industry'!X$37*'Others Split'!$D$46*'Others Split'!$I$9</f>
        <v>462961597108.52887</v>
      </c>
      <c r="I7" s="16">
        <f>'KEEI BAU - Industry'!Y$37*'Others Split'!$D$46*'Others Split'!$I$9</f>
        <v>467195144341.77917</v>
      </c>
      <c r="J7" s="16">
        <f>'KEEI BAU - Industry'!Z$37*'Others Split'!$D$46*'Others Split'!$I$9</f>
        <v>471428691575.02948</v>
      </c>
      <c r="K7" s="16">
        <f>'KEEI BAU - Industry'!AA$37*'Others Split'!$D$46*'Others Split'!$I$9</f>
        <v>475662238808.27979</v>
      </c>
      <c r="L7" s="16">
        <f>'KEEI BAU - Industry'!AB$37*'Others Split'!$D$46*'Others Split'!$I$9</f>
        <v>479895786041.53094</v>
      </c>
      <c r="M7" s="16">
        <f>'KEEI BAU - Industry'!AC$37*'Others Split'!$D$46*'Others Split'!$I$9</f>
        <v>482905683410.02032</v>
      </c>
      <c r="N7" s="16">
        <f>'KEEI BAU - Industry'!AD$37*'Others Split'!$D$46*'Others Split'!$I$9</f>
        <v>485915580778.51062</v>
      </c>
      <c r="O7" s="16">
        <f>'KEEI BAU - Industry'!AE$37*'Others Split'!$D$46*'Others Split'!$I$9</f>
        <v>488925478147.00085</v>
      </c>
      <c r="P7" s="16">
        <f>'KEEI BAU - Industry'!AF$37*'Others Split'!$D$46*'Others Split'!$I$9</f>
        <v>491935375515.49109</v>
      </c>
      <c r="Q7" s="16">
        <f>'KEEI BAU - Industry'!AG$37*'Others Split'!$D$46*'Others Split'!$I$9</f>
        <v>494945272883.98114</v>
      </c>
      <c r="R7" s="16">
        <f>'KEEI BAU - Industry'!AH$37*'Others Split'!$D$46*'Others Split'!$I$9</f>
        <v>497308182967.6568</v>
      </c>
      <c r="S7" s="16">
        <f>'KEEI BAU - Industry'!AI$37*'Others Split'!$D$46*'Others Split'!$I$9</f>
        <v>499671093051.33057</v>
      </c>
      <c r="T7" s="16">
        <f>'KEEI BAU - Industry'!AJ$37*'Others Split'!$D$46*'Others Split'!$I$9</f>
        <v>502034003135.00513</v>
      </c>
      <c r="U7" s="16">
        <f>'KEEI BAU - Industry'!AK$37*'Others Split'!$D$46*'Others Split'!$I$9</f>
        <v>504396913218.67975</v>
      </c>
      <c r="V7" s="16">
        <f>'KEEI BAU - Industry'!AL$37*'Others Split'!$D$46*'Others Split'!$I$9</f>
        <v>506759823302.35352</v>
      </c>
      <c r="W7" s="16">
        <f>'KEEI BAU - Industry'!AM$37*'Others Split'!$D$46*'Others Split'!$I$9</f>
        <v>509985383099.11591</v>
      </c>
      <c r="X7" s="16">
        <f>'KEEI BAU - Industry'!AN$37*'Others Split'!$D$46*'Others Split'!$I$9</f>
        <v>512622772636.95441</v>
      </c>
      <c r="Y7" s="16">
        <f>'KEEI BAU - Industry'!AO$37*'Others Split'!$D$46*'Others Split'!$I$9</f>
        <v>515260162174.79382</v>
      </c>
      <c r="Z7" s="16">
        <f>'KEEI BAU - Industry'!AP$37*'Others Split'!$D$46*'Others Split'!$I$9</f>
        <v>517897551712.63245</v>
      </c>
      <c r="AA7" s="16">
        <f>'KEEI BAU - Industry'!AQ$37*'Others Split'!$D$46*'Others Split'!$I$9</f>
        <v>520534941250.47095</v>
      </c>
      <c r="AB7" s="16">
        <f>'KEEI BAU - Industry'!AR$37*'Others Split'!$D$46*'Others Split'!$I$9</f>
        <v>523172330788.30945</v>
      </c>
      <c r="AC7" s="16">
        <f>'KEEI BAU - Industry'!AS$37*'Others Split'!$D$46*'Others Split'!$I$9</f>
        <v>525809720326.14886</v>
      </c>
      <c r="AD7" s="16">
        <f>'KEEI BAU - Industry'!AT$37*'Others Split'!$D$46*'Others Split'!$I$9</f>
        <v>528447109863.98749</v>
      </c>
      <c r="AE7" s="16">
        <f>'KEEI BAU - Industry'!AU$37*'Others Split'!$D$46*'Others Split'!$I$9</f>
        <v>531084499401.82599</v>
      </c>
      <c r="AF7" s="16">
        <f>'KEEI BAU - Industry'!AV$37*'Others Split'!$D$46*'Others Split'!$I$9</f>
        <v>533721888939.66541</v>
      </c>
    </row>
    <row r="8" spans="1:35">
      <c r="A8" t="s">
        <v>8</v>
      </c>
      <c r="B8" s="16">
        <f>'KEEI BAU - Industry'!R$37*'Others Split'!$D$46*'Others Split'!$I$10</f>
        <v>64642164481.709572</v>
      </c>
      <c r="C8" s="16">
        <f>'KEEI BAU - Industry'!S$37*'Others Split'!$D$46*'Others Split'!$I$10</f>
        <v>66076335748.852058</v>
      </c>
      <c r="D8" s="16">
        <f>'KEEI BAU - Industry'!T$37*'Others Split'!$D$46*'Others Split'!$I$10</f>
        <v>67510507015.994537</v>
      </c>
      <c r="E8" s="16">
        <f>'KEEI BAU - Industry'!U$37*'Others Split'!$D$46*'Others Split'!$I$10</f>
        <v>68944678283.137024</v>
      </c>
      <c r="F8" s="16">
        <f>'KEEI BAU - Industry'!V$37*'Others Split'!$D$46*'Others Split'!$I$10</f>
        <v>70378849550.27951</v>
      </c>
      <c r="G8" s="16">
        <f>'KEEI BAU - Industry'!W$37*'Others Split'!$D$46*'Others Split'!$I$10</f>
        <v>71813020817.421997</v>
      </c>
      <c r="H8" s="16">
        <f>'KEEI BAU - Industry'!X$37*'Others Split'!$D$46*'Others Split'!$I$10</f>
        <v>72475774742.488693</v>
      </c>
      <c r="I8" s="16">
        <f>'KEEI BAU - Industry'!Y$37*'Others Split'!$D$46*'Others Split'!$I$10</f>
        <v>73138528667.555206</v>
      </c>
      <c r="J8" s="16">
        <f>'KEEI BAU - Industry'!Z$37*'Others Split'!$D$46*'Others Split'!$I$10</f>
        <v>73801282592.621719</v>
      </c>
      <c r="K8" s="16">
        <f>'KEEI BAU - Industry'!AA$37*'Others Split'!$D$46*'Others Split'!$I$10</f>
        <v>74464036517.688217</v>
      </c>
      <c r="L8" s="16">
        <f>'KEEI BAU - Industry'!AB$37*'Others Split'!$D$46*'Others Split'!$I$10</f>
        <v>75126790442.754852</v>
      </c>
      <c r="M8" s="16">
        <f>'KEEI BAU - Industry'!AC$37*'Others Split'!$D$46*'Others Split'!$I$10</f>
        <v>75597984263.233887</v>
      </c>
      <c r="N8" s="16">
        <f>'KEEI BAU - Industry'!AD$37*'Others Split'!$D$46*'Others Split'!$I$10</f>
        <v>76069178083.713074</v>
      </c>
      <c r="O8" s="16">
        <f>'KEEI BAU - Industry'!AE$37*'Others Split'!$D$46*'Others Split'!$I$10</f>
        <v>76540371904.192245</v>
      </c>
      <c r="P8" s="16">
        <f>'KEEI BAU - Industry'!AF$37*'Others Split'!$D$46*'Others Split'!$I$10</f>
        <v>77011565724.671417</v>
      </c>
      <c r="Q8" s="16">
        <f>'KEEI BAU - Industry'!AG$37*'Others Split'!$D$46*'Others Split'!$I$10</f>
        <v>77482759545.150574</v>
      </c>
      <c r="R8" s="16">
        <f>'KEEI BAU - Industry'!AH$37*'Others Split'!$D$46*'Others Split'!$I$10</f>
        <v>77852668712.629715</v>
      </c>
      <c r="S8" s="16">
        <f>'KEEI BAU - Industry'!AI$37*'Others Split'!$D$46*'Others Split'!$I$10</f>
        <v>78222577880.108566</v>
      </c>
      <c r="T8" s="16">
        <f>'KEEI BAU - Industry'!AJ$37*'Others Split'!$D$46*'Others Split'!$I$10</f>
        <v>78592487047.58754</v>
      </c>
      <c r="U8" s="16">
        <f>'KEEI BAU - Industry'!AK$37*'Others Split'!$D$46*'Others Split'!$I$10</f>
        <v>78962396215.066528</v>
      </c>
      <c r="V8" s="16">
        <f>'KEEI BAU - Industry'!AL$37*'Others Split'!$D$46*'Others Split'!$I$10</f>
        <v>79332305382.54538</v>
      </c>
      <c r="W8" s="16">
        <f>'KEEI BAU - Industry'!AM$37*'Others Split'!$D$46*'Others Split'!$I$10</f>
        <v>79837260754.024658</v>
      </c>
      <c r="X8" s="16">
        <f>'KEEI BAU - Industry'!AN$37*'Others Split'!$D$46*'Others Split'!$I$10</f>
        <v>80250139168.230942</v>
      </c>
      <c r="Y8" s="16">
        <f>'KEEI BAU - Industry'!AO$37*'Others Split'!$D$46*'Others Split'!$I$10</f>
        <v>80663017582.437378</v>
      </c>
      <c r="Z8" s="16">
        <f>'KEEI BAU - Industry'!AP$37*'Others Split'!$D$46*'Others Split'!$I$10</f>
        <v>81075895996.643677</v>
      </c>
      <c r="AA8" s="16">
        <f>'KEEI BAU - Industry'!AQ$37*'Others Split'!$D$46*'Others Split'!$I$10</f>
        <v>81488774410.84996</v>
      </c>
      <c r="AB8" s="16">
        <f>'KEEI BAU - Industry'!AR$37*'Others Split'!$D$46*'Others Split'!$I$10</f>
        <v>81901652825.056259</v>
      </c>
      <c r="AC8" s="16">
        <f>'KEEI BAU - Industry'!AS$37*'Others Split'!$D$46*'Others Split'!$I$10</f>
        <v>82314531239.262695</v>
      </c>
      <c r="AD8" s="16">
        <f>'KEEI BAU - Industry'!AT$37*'Others Split'!$D$46*'Others Split'!$I$10</f>
        <v>82727409653.468994</v>
      </c>
      <c r="AE8" s="16">
        <f>'KEEI BAU - Industry'!AU$37*'Others Split'!$D$46*'Others Split'!$I$10</f>
        <v>83140288067.675278</v>
      </c>
      <c r="AF8" s="16">
        <f>'KEEI BAU - Industry'!AV$37*'Others Split'!$D$46*'Others Split'!$I$10</f>
        <v>83553166481.881714</v>
      </c>
    </row>
    <row r="9" spans="1:35">
      <c r="A9" t="s">
        <v>9</v>
      </c>
      <c r="B9" s="16">
        <f>'KEEI BAU - Industry'!R$37*'Others Split'!$D$46*'Others Split'!$I$11</f>
        <v>200492179588.23868</v>
      </c>
      <c r="C9" s="16">
        <f>'KEEI BAU - Industry'!S$37*'Others Split'!$D$46*'Others Split'!$I$11</f>
        <v>204940361754.74985</v>
      </c>
      <c r="D9" s="16">
        <f>'KEEI BAU - Industry'!T$37*'Others Split'!$D$46*'Others Split'!$I$11</f>
        <v>209388543921.26102</v>
      </c>
      <c r="E9" s="16">
        <f>'KEEI BAU - Industry'!U$37*'Others Split'!$D$46*'Others Split'!$I$11</f>
        <v>213836726087.77219</v>
      </c>
      <c r="F9" s="16">
        <f>'KEEI BAU - Industry'!V$37*'Others Split'!$D$46*'Others Split'!$I$11</f>
        <v>218284908254.28336</v>
      </c>
      <c r="G9" s="16">
        <f>'KEEI BAU - Industry'!W$37*'Others Split'!$D$46*'Others Split'!$I$11</f>
        <v>222733090420.79453</v>
      </c>
      <c r="H9" s="16">
        <f>'KEEI BAU - Industry'!X$37*'Others Split'!$D$46*'Others Split'!$I$11</f>
        <v>224788667922.45575</v>
      </c>
      <c r="I9" s="16">
        <f>'KEEI BAU - Industry'!Y$37*'Others Split'!$D$46*'Others Split'!$I$11</f>
        <v>226844245424.11627</v>
      </c>
      <c r="J9" s="16">
        <f>'KEEI BAU - Industry'!Z$37*'Others Split'!$D$46*'Others Split'!$I$11</f>
        <v>228899822925.77689</v>
      </c>
      <c r="K9" s="16">
        <f>'KEEI BAU - Industry'!AA$37*'Others Split'!$D$46*'Others Split'!$I$11</f>
        <v>230955400427.43741</v>
      </c>
      <c r="L9" s="16">
        <f>'KEEI BAU - Industry'!AB$37*'Others Split'!$D$46*'Others Split'!$I$11</f>
        <v>233010977929.09839</v>
      </c>
      <c r="M9" s="16">
        <f>'KEEI BAU - Industry'!AC$37*'Others Split'!$D$46*'Others Split'!$I$11</f>
        <v>234472418412.00616</v>
      </c>
      <c r="N9" s="16">
        <f>'KEEI BAU - Industry'!AD$37*'Others Split'!$D$46*'Others Split'!$I$11</f>
        <v>235933858894.91434</v>
      </c>
      <c r="O9" s="16">
        <f>'KEEI BAU - Industry'!AE$37*'Others Split'!$D$46*'Others Split'!$I$11</f>
        <v>237395299377.82254</v>
      </c>
      <c r="P9" s="16">
        <f>'KEEI BAU - Industry'!AF$37*'Others Split'!$D$46*'Others Split'!$I$11</f>
        <v>238856739860.73068</v>
      </c>
      <c r="Q9" s="16">
        <f>'KEEI BAU - Industry'!AG$37*'Others Split'!$D$46*'Others Split'!$I$11</f>
        <v>240318180343.63876</v>
      </c>
      <c r="R9" s="16">
        <f>'KEEI BAU - Industry'!AH$37*'Others Split'!$D$46*'Others Split'!$I$11</f>
        <v>241465479414.33356</v>
      </c>
      <c r="S9" s="16">
        <f>'KEEI BAU - Industry'!AI$37*'Others Split'!$D$46*'Others Split'!$I$11</f>
        <v>242612778485.0274</v>
      </c>
      <c r="T9" s="16">
        <f>'KEEI BAU - Industry'!AJ$37*'Others Split'!$D$46*'Others Split'!$I$11</f>
        <v>243760077555.72165</v>
      </c>
      <c r="U9" s="16">
        <f>'KEEI BAU - Industry'!AK$37*'Others Split'!$D$46*'Others Split'!$I$11</f>
        <v>244907376626.41595</v>
      </c>
      <c r="V9" s="16">
        <f>'KEEI BAU - Industry'!AL$37*'Others Split'!$D$46*'Others Split'!$I$11</f>
        <v>246054675697.10983</v>
      </c>
      <c r="W9" s="16">
        <f>'KEEI BAU - Industry'!AM$37*'Others Split'!$D$46*'Others Split'!$I$11</f>
        <v>247620829984.08942</v>
      </c>
      <c r="X9" s="16">
        <f>'KEEI BAU - Industry'!AN$37*'Others Split'!$D$46*'Others Split'!$I$11</f>
        <v>248901401169.05609</v>
      </c>
      <c r="Y9" s="16">
        <f>'KEEI BAU - Industry'!AO$37*'Others Split'!$D$46*'Others Split'!$I$11</f>
        <v>250181972354.02322</v>
      </c>
      <c r="Z9" s="16">
        <f>'KEEI BAU - Industry'!AP$37*'Others Split'!$D$46*'Others Split'!$I$11</f>
        <v>251462543538.98996</v>
      </c>
      <c r="AA9" s="16">
        <f>'KEEI BAU - Industry'!AQ$37*'Others Split'!$D$46*'Others Split'!$I$11</f>
        <v>252743114723.95667</v>
      </c>
      <c r="AB9" s="16">
        <f>'KEEI BAU - Industry'!AR$37*'Others Split'!$D$46*'Others Split'!$I$11</f>
        <v>254023685908.92334</v>
      </c>
      <c r="AC9" s="16">
        <f>'KEEI BAU - Industry'!AS$37*'Others Split'!$D$46*'Others Split'!$I$11</f>
        <v>255304257093.89047</v>
      </c>
      <c r="AD9" s="16">
        <f>'KEEI BAU - Industry'!AT$37*'Others Split'!$D$46*'Others Split'!$I$11</f>
        <v>256584828278.85721</v>
      </c>
      <c r="AE9" s="16">
        <f>'KEEI BAU - Industry'!AU$37*'Others Split'!$D$46*'Others Split'!$I$11</f>
        <v>257865399463.82391</v>
      </c>
      <c r="AF9" s="16">
        <f>'KEEI BAU - Industry'!AV$37*'Others Split'!$D$46*'Others Split'!$I$11</f>
        <v>259145970648.79105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Split'!$D$37*'Petrochemicals Split'!$I$6</f>
        <v>76317425976607.453</v>
      </c>
      <c r="C11" s="16">
        <f>'KEEI BAU - Industry'!S$9*'Petrochemicals Split'!$D$37*'Petrochemicals Split'!$I$6</f>
        <v>78819835111447.516</v>
      </c>
      <c r="D11" s="16">
        <f>'KEEI BAU - Industry'!T$9*'Petrochemicals Split'!$D$37*'Petrochemicals Split'!$I$6</f>
        <v>81322244246287.578</v>
      </c>
      <c r="E11" s="16">
        <f>'KEEI BAU - Industry'!U$9*'Petrochemicals Split'!$D$37*'Petrochemicals Split'!$I$6</f>
        <v>83824653381127.641</v>
      </c>
      <c r="F11" s="16">
        <f>'KEEI BAU - Industry'!V$9*'Petrochemicals Split'!$D$37*'Petrochemicals Split'!$I$6</f>
        <v>86327062515967.703</v>
      </c>
      <c r="G11" s="16">
        <f>'KEEI BAU - Industry'!W$9*'Petrochemicals Split'!$D$37*'Petrochemicals Split'!$I$6</f>
        <v>88829471650807.766</v>
      </c>
      <c r="H11" s="16">
        <f>'KEEI BAU - Industry'!X$9*'Petrochemicals Split'!$D$37*'Petrochemicals Split'!$I$6</f>
        <v>89344606478212.672</v>
      </c>
      <c r="I11" s="16">
        <f>'KEEI BAU - Industry'!Y$9*'Petrochemicals Split'!$D$37*'Petrochemicals Split'!$I$6</f>
        <v>89859741305617.453</v>
      </c>
      <c r="J11" s="16">
        <f>'KEEI BAU - Industry'!Z$9*'Petrochemicals Split'!$D$37*'Petrochemicals Split'!$I$6</f>
        <v>90374876133022.359</v>
      </c>
      <c r="K11" s="16">
        <f>'KEEI BAU - Industry'!AA$9*'Petrochemicals Split'!$D$37*'Petrochemicals Split'!$I$6</f>
        <v>90890010960427.141</v>
      </c>
      <c r="L11" s="16">
        <f>'KEEI BAU - Industry'!AB$9*'Petrochemicals Split'!$D$37*'Petrochemicals Split'!$I$6</f>
        <v>91405145787831.969</v>
      </c>
      <c r="M11" s="16">
        <f>'KEEI BAU - Industry'!AC$9*'Petrochemicals Split'!$D$37*'Petrochemicals Split'!$I$6</f>
        <v>91627085383773.828</v>
      </c>
      <c r="N11" s="16">
        <f>'KEEI BAU - Industry'!AD$9*'Petrochemicals Split'!$D$37*'Petrochemicals Split'!$I$6</f>
        <v>91849024979715.719</v>
      </c>
      <c r="O11" s="16">
        <f>'KEEI BAU - Industry'!AE$9*'Petrochemicals Split'!$D$37*'Petrochemicals Split'!$I$6</f>
        <v>92070964575657.625</v>
      </c>
      <c r="P11" s="16">
        <f>'KEEI BAU - Industry'!AF$9*'Petrochemicals Split'!$D$37*'Petrochemicals Split'!$I$6</f>
        <v>92292904171599.531</v>
      </c>
      <c r="Q11" s="16">
        <f>'KEEI BAU - Industry'!AG$9*'Petrochemicals Split'!$D$37*'Petrochemicals Split'!$I$6</f>
        <v>92514843767541.469</v>
      </c>
      <c r="R11" s="16">
        <f>'KEEI BAU - Industry'!AH$9*'Petrochemicals Split'!$D$37*'Petrochemicals Split'!$I$6</f>
        <v>92608829695397.203</v>
      </c>
      <c r="S11" s="16">
        <f>'KEEI BAU - Industry'!AI$9*'Petrochemicals Split'!$D$37*'Petrochemicals Split'!$I$6</f>
        <v>92702815623252.922</v>
      </c>
      <c r="T11" s="16">
        <f>'KEEI BAU - Industry'!AJ$9*'Petrochemicals Split'!$D$37*'Petrochemicals Split'!$I$6</f>
        <v>92796801551108.656</v>
      </c>
      <c r="U11" s="16">
        <f>'KEEI BAU - Industry'!AK$9*'Petrochemicals Split'!$D$37*'Petrochemicals Split'!$I$6</f>
        <v>92890787478964.359</v>
      </c>
      <c r="V11" s="16">
        <f>'KEEI BAU - Industry'!AL$9*'Petrochemicals Split'!$D$37*'Petrochemicals Split'!$I$6</f>
        <v>92984773406820.063</v>
      </c>
      <c r="W11" s="16">
        <f>'KEEI BAU - Industry'!AM$9*'Petrochemicals Split'!$D$37*'Petrochemicals Split'!$I$6</f>
        <v>93249364225457.406</v>
      </c>
      <c r="X11" s="16">
        <f>'KEEI BAU - Industry'!AN$9*'Petrochemicals Split'!$D$37*'Petrochemicals Split'!$I$6</f>
        <v>93397633527652.734</v>
      </c>
      <c r="Y11" s="16">
        <f>'KEEI BAU - Industry'!AO$9*'Petrochemicals Split'!$D$37*'Petrochemicals Split'!$I$6</f>
        <v>93545902829848.063</v>
      </c>
      <c r="Z11" s="16">
        <f>'KEEI BAU - Industry'!AP$9*'Petrochemicals Split'!$D$37*'Petrochemicals Split'!$I$6</f>
        <v>93694172132043.391</v>
      </c>
      <c r="AA11" s="16">
        <f>'KEEI BAU - Industry'!AQ$9*'Petrochemicals Split'!$D$37*'Petrochemicals Split'!$I$6</f>
        <v>93842441434238.656</v>
      </c>
      <c r="AB11" s="16">
        <f>'KEEI BAU - Industry'!AR$9*'Petrochemicals Split'!$D$37*'Petrochemicals Split'!$I$6</f>
        <v>93990710736433.969</v>
      </c>
      <c r="AC11" s="16">
        <f>'KEEI BAU - Industry'!AS$9*'Petrochemicals Split'!$D$37*'Petrochemicals Split'!$I$6</f>
        <v>94138980038629.297</v>
      </c>
      <c r="AD11" s="16">
        <f>'KEEI BAU - Industry'!AT$9*'Petrochemicals Split'!$D$37*'Petrochemicals Split'!$I$6</f>
        <v>94287249340824.625</v>
      </c>
      <c r="AE11" s="16">
        <f>'KEEI BAU - Industry'!AU$9*'Petrochemicals Split'!$D$37*'Petrochemicals Split'!$I$6</f>
        <v>94435518643019.953</v>
      </c>
      <c r="AF11" s="16">
        <f>'KEEI BAU - Industry'!AV$9*'Petrochemicals Split'!$D$37*'Petrochemicals Split'!$I$6</f>
        <v>94583787945215.281</v>
      </c>
    </row>
    <row r="12" spans="1:35">
      <c r="A12" t="s">
        <v>12</v>
      </c>
      <c r="B12" s="16">
        <f>'KEEI BAU - Industry'!R$9*'Petrochemicals Split'!$D$37*'Petrochemicals Split'!$I$7</f>
        <v>39521524166457.438</v>
      </c>
      <c r="C12" s="16">
        <f>'KEEI BAU - Industry'!S$9*'Petrochemicals Split'!$D$37*'Petrochemicals Split'!$I$7</f>
        <v>40817414611285.32</v>
      </c>
      <c r="D12" s="16">
        <f>'KEEI BAU - Industry'!T$9*'Petrochemicals Split'!$D$37*'Petrochemicals Split'!$I$7</f>
        <v>42113305056113.211</v>
      </c>
      <c r="E12" s="16">
        <f>'KEEI BAU - Industry'!U$9*'Petrochemicals Split'!$D$37*'Petrochemicals Split'!$I$7</f>
        <v>43409195500941.102</v>
      </c>
      <c r="F12" s="16">
        <f>'KEEI BAU - Industry'!V$9*'Petrochemicals Split'!$D$37*'Petrochemicals Split'!$I$7</f>
        <v>44705085945768.992</v>
      </c>
      <c r="G12" s="16">
        <f>'KEEI BAU - Industry'!W$9*'Petrochemicals Split'!$D$37*'Petrochemicals Split'!$I$7</f>
        <v>46000976390596.875</v>
      </c>
      <c r="H12" s="16">
        <f>'KEEI BAU - Industry'!X$9*'Petrochemicals Split'!$D$37*'Petrochemicals Split'!$I$7</f>
        <v>46267742640502.992</v>
      </c>
      <c r="I12" s="16">
        <f>'KEEI BAU - Industry'!Y$9*'Petrochemicals Split'!$D$37*'Petrochemicals Split'!$I$7</f>
        <v>46534508890409.039</v>
      </c>
      <c r="J12" s="16">
        <f>'KEEI BAU - Industry'!Z$9*'Petrochemicals Split'!$D$37*'Petrochemicals Split'!$I$7</f>
        <v>46801275140315.156</v>
      </c>
      <c r="K12" s="16">
        <f>'KEEI BAU - Industry'!AA$9*'Petrochemicals Split'!$D$37*'Petrochemicals Split'!$I$7</f>
        <v>47068041390221.203</v>
      </c>
      <c r="L12" s="16">
        <f>'KEEI BAU - Industry'!AB$9*'Petrochemicals Split'!$D$37*'Petrochemicals Split'!$I$7</f>
        <v>47334807640127.273</v>
      </c>
      <c r="M12" s="16">
        <f>'KEEI BAU - Industry'!AC$9*'Petrochemicals Split'!$D$37*'Petrochemicals Split'!$I$7</f>
        <v>47449740645168.594</v>
      </c>
      <c r="N12" s="16">
        <f>'KEEI BAU - Industry'!AD$9*'Petrochemicals Split'!$D$37*'Petrochemicals Split'!$I$7</f>
        <v>47564673650209.93</v>
      </c>
      <c r="O12" s="16">
        <f>'KEEI BAU - Industry'!AE$9*'Petrochemicals Split'!$D$37*'Petrochemicals Split'!$I$7</f>
        <v>47679606655251.273</v>
      </c>
      <c r="P12" s="16">
        <f>'KEEI BAU - Industry'!AF$9*'Petrochemicals Split'!$D$37*'Petrochemicals Split'!$I$7</f>
        <v>47794539660292.617</v>
      </c>
      <c r="Q12" s="16">
        <f>'KEEI BAU - Industry'!AG$9*'Petrochemicals Split'!$D$37*'Petrochemicals Split'!$I$7</f>
        <v>47909472665333.977</v>
      </c>
      <c r="R12" s="16">
        <f>'KEEI BAU - Industry'!AH$9*'Petrochemicals Split'!$D$37*'Petrochemicals Split'!$I$7</f>
        <v>47958143949402.125</v>
      </c>
      <c r="S12" s="16">
        <f>'KEEI BAU - Industry'!AI$9*'Petrochemicals Split'!$D$37*'Petrochemicals Split'!$I$7</f>
        <v>48006815233470.266</v>
      </c>
      <c r="T12" s="16">
        <f>'KEEI BAU - Industry'!AJ$9*'Petrochemicals Split'!$D$37*'Petrochemicals Split'!$I$7</f>
        <v>48055486517538.414</v>
      </c>
      <c r="U12" s="16">
        <f>'KEEI BAU - Industry'!AK$9*'Petrochemicals Split'!$D$37*'Petrochemicals Split'!$I$7</f>
        <v>48104157801606.547</v>
      </c>
      <c r="V12" s="16">
        <f>'KEEI BAU - Industry'!AL$9*'Petrochemicals Split'!$D$37*'Petrochemicals Split'!$I$7</f>
        <v>48152829085674.68</v>
      </c>
      <c r="W12" s="16">
        <f>'KEEI BAU - Industry'!AM$9*'Petrochemicals Split'!$D$37*'Petrochemicals Split'!$I$7</f>
        <v>48289849331040.445</v>
      </c>
      <c r="X12" s="16">
        <f>'KEEI BAU - Industry'!AN$9*'Petrochemicals Split'!$D$37*'Petrochemicals Split'!$I$7</f>
        <v>48366631648248.734</v>
      </c>
      <c r="Y12" s="16">
        <f>'KEEI BAU - Industry'!AO$9*'Petrochemicals Split'!$D$37*'Petrochemicals Split'!$I$7</f>
        <v>48443413965457.031</v>
      </c>
      <c r="Z12" s="16">
        <f>'KEEI BAU - Industry'!AP$9*'Petrochemicals Split'!$D$37*'Petrochemicals Split'!$I$7</f>
        <v>48520196282665.328</v>
      </c>
      <c r="AA12" s="16">
        <f>'KEEI BAU - Industry'!AQ$9*'Petrochemicals Split'!$D$37*'Petrochemicals Split'!$I$7</f>
        <v>48596978599873.594</v>
      </c>
      <c r="AB12" s="16">
        <f>'KEEI BAU - Industry'!AR$9*'Petrochemicals Split'!$D$37*'Petrochemicals Split'!$I$7</f>
        <v>48673760917081.875</v>
      </c>
      <c r="AC12" s="16">
        <f>'KEEI BAU - Industry'!AS$9*'Petrochemicals Split'!$D$37*'Petrochemicals Split'!$I$7</f>
        <v>48750543234290.172</v>
      </c>
      <c r="AD12" s="16">
        <f>'KEEI BAU - Industry'!AT$9*'Petrochemicals Split'!$D$37*'Petrochemicals Split'!$I$7</f>
        <v>48827325551498.469</v>
      </c>
      <c r="AE12" s="16">
        <f>'KEEI BAU - Industry'!AU$9*'Petrochemicals Split'!$D$37*'Petrochemicals Split'!$I$7</f>
        <v>48904107868706.766</v>
      </c>
      <c r="AF12" s="16">
        <f>'KEEI BAU - Industry'!AV$9*'Petrochemicals Split'!$D$37*'Petrochemicals Split'!$I$7</f>
        <v>48980890185915.063</v>
      </c>
    </row>
    <row r="13" spans="1:35">
      <c r="A13" t="s">
        <v>13</v>
      </c>
      <c r="B13" s="16">
        <f>'KEEI BAU - Industry'!R$37*'Others Split'!$D$46*'Others Split'!$I$12</f>
        <v>70943688343.373352</v>
      </c>
      <c r="C13" s="16">
        <f>'KEEI BAU - Industry'!S$37*'Others Split'!$D$46*'Others Split'!$I$12</f>
        <v>72517667188.651123</v>
      </c>
      <c r="D13" s="16">
        <f>'KEEI BAU - Industry'!T$37*'Others Split'!$D$46*'Others Split'!$I$12</f>
        <v>74091646033.928894</v>
      </c>
      <c r="E13" s="16">
        <f>'KEEI BAU - Industry'!U$37*'Others Split'!$D$46*'Others Split'!$I$12</f>
        <v>75665624879.20668</v>
      </c>
      <c r="F13" s="16">
        <f>'KEEI BAU - Industry'!V$37*'Others Split'!$D$46*'Others Split'!$I$12</f>
        <v>77239603724.484451</v>
      </c>
      <c r="G13" s="16">
        <f>'KEEI BAU - Industry'!W$37*'Others Split'!$D$46*'Others Split'!$I$12</f>
        <v>78813582569.762222</v>
      </c>
      <c r="H13" s="16">
        <f>'KEEI BAU - Industry'!X$37*'Others Split'!$D$46*'Others Split'!$I$12</f>
        <v>79540943856.087708</v>
      </c>
      <c r="I13" s="16">
        <f>'KEEI BAU - Industry'!Y$37*'Others Split'!$D$46*'Others Split'!$I$12</f>
        <v>80268305142.412964</v>
      </c>
      <c r="J13" s="16">
        <f>'KEEI BAU - Industry'!Z$37*'Others Split'!$D$46*'Others Split'!$I$12</f>
        <v>80995666428.738235</v>
      </c>
      <c r="K13" s="16">
        <f>'KEEI BAU - Industry'!AA$37*'Others Split'!$D$46*'Others Split'!$I$12</f>
        <v>81723027715.063507</v>
      </c>
      <c r="L13" s="16">
        <f>'KEEI BAU - Industry'!AB$37*'Others Split'!$D$46*'Others Split'!$I$12</f>
        <v>82450389001.388916</v>
      </c>
      <c r="M13" s="16">
        <f>'KEEI BAU - Industry'!AC$37*'Others Split'!$D$46*'Others Split'!$I$12</f>
        <v>82967516294.656555</v>
      </c>
      <c r="N13" s="16">
        <f>'KEEI BAU - Industry'!AD$37*'Others Split'!$D$46*'Others Split'!$I$12</f>
        <v>83484643587.924362</v>
      </c>
      <c r="O13" s="16">
        <f>'KEEI BAU - Industry'!AE$37*'Others Split'!$D$46*'Others Split'!$I$12</f>
        <v>84001770881.192154</v>
      </c>
      <c r="P13" s="16">
        <f>'KEEI BAU - Industry'!AF$37*'Others Split'!$D$46*'Others Split'!$I$12</f>
        <v>84518898174.459946</v>
      </c>
      <c r="Q13" s="16">
        <f>'KEEI BAU - Industry'!AG$37*'Others Split'!$D$46*'Others Split'!$I$12</f>
        <v>85036025467.727707</v>
      </c>
      <c r="R13" s="16">
        <f>'KEEI BAU - Industry'!AH$37*'Others Split'!$D$46*'Others Split'!$I$12</f>
        <v>85441994557.769897</v>
      </c>
      <c r="S13" s="16">
        <f>'KEEI BAU - Industry'!AI$37*'Others Split'!$D$46*'Others Split'!$I$12</f>
        <v>85847963647.811768</v>
      </c>
      <c r="T13" s="16">
        <f>'KEEI BAU - Industry'!AJ$37*'Others Split'!$D$46*'Others Split'!$I$12</f>
        <v>86253932737.85376</v>
      </c>
      <c r="U13" s="16">
        <f>'KEEI BAU - Industry'!AK$37*'Others Split'!$D$46*'Others Split'!$I$12</f>
        <v>86659901827.895782</v>
      </c>
      <c r="V13" s="16">
        <f>'KEEI BAU - Industry'!AL$37*'Others Split'!$D$46*'Others Split'!$I$12</f>
        <v>87065870917.937653</v>
      </c>
      <c r="W13" s="16">
        <f>'KEEI BAU - Industry'!AM$37*'Others Split'!$D$46*'Others Split'!$I$12</f>
        <v>87620050945.614075</v>
      </c>
      <c r="X13" s="16">
        <f>'KEEI BAU - Industry'!AN$37*'Others Split'!$D$46*'Others Split'!$I$12</f>
        <v>88073178061.266968</v>
      </c>
      <c r="Y13" s="16">
        <f>'KEEI BAU - Industry'!AO$37*'Others Split'!$D$46*'Others Split'!$I$12</f>
        <v>88526305176.920029</v>
      </c>
      <c r="Z13" s="16">
        <f>'KEEI BAU - Industry'!AP$37*'Others Split'!$D$46*'Others Split'!$I$12</f>
        <v>88979432292.572937</v>
      </c>
      <c r="AA13" s="16">
        <f>'KEEI BAU - Industry'!AQ$37*'Others Split'!$D$46*'Others Split'!$I$12</f>
        <v>89432559408.22583</v>
      </c>
      <c r="AB13" s="16">
        <f>'KEEI BAU - Industry'!AR$37*'Others Split'!$D$46*'Others Split'!$I$12</f>
        <v>89885686523.878738</v>
      </c>
      <c r="AC13" s="16">
        <f>'KEEI BAU - Industry'!AS$37*'Others Split'!$D$46*'Others Split'!$I$12</f>
        <v>90338813639.531784</v>
      </c>
      <c r="AD13" s="16">
        <f>'KEEI BAU - Industry'!AT$37*'Others Split'!$D$46*'Others Split'!$I$12</f>
        <v>90791940755.184708</v>
      </c>
      <c r="AE13" s="16">
        <f>'KEEI BAU - Industry'!AU$37*'Others Split'!$D$46*'Others Split'!$I$12</f>
        <v>91245067870.837601</v>
      </c>
      <c r="AF13" s="16">
        <f>'KEEI BAU - Industry'!AV$37*'Others Split'!$D$46*'Others Split'!$I$12</f>
        <v>91698194986.490646</v>
      </c>
    </row>
    <row r="14" spans="1:35">
      <c r="A14" t="s">
        <v>14</v>
      </c>
      <c r="B14" s="16">
        <f>'KEEI BAU - Industry'!R$37*'Others Split'!$D$46*'Others Split'!$I$13</f>
        <v>8205819951716.8506</v>
      </c>
      <c r="C14" s="16">
        <f>'KEEI BAU - Industry'!S$37*'Others Split'!$D$46*'Others Split'!$I$13</f>
        <v>8387876838153.9795</v>
      </c>
      <c r="D14" s="16">
        <f>'KEEI BAU - Industry'!T$37*'Others Split'!$D$46*'Others Split'!$I$13</f>
        <v>8569933724591.1084</v>
      </c>
      <c r="E14" s="16">
        <f>'KEEI BAU - Industry'!U$37*'Others Split'!$D$46*'Others Split'!$I$13</f>
        <v>8751990611028.2383</v>
      </c>
      <c r="F14" s="16">
        <f>'KEEI BAU - Industry'!V$37*'Others Split'!$D$46*'Others Split'!$I$13</f>
        <v>8934047497465.3672</v>
      </c>
      <c r="G14" s="16">
        <f>'KEEI BAU - Industry'!W$37*'Others Split'!$D$46*'Others Split'!$I$13</f>
        <v>9116104383902.4961</v>
      </c>
      <c r="H14" s="16">
        <f>'KEEI BAU - Industry'!X$37*'Others Split'!$D$46*'Others Split'!$I$13</f>
        <v>9200235839354.1445</v>
      </c>
      <c r="I14" s="16">
        <f>'KEEI BAU - Industry'!Y$37*'Others Split'!$D$46*'Others Split'!$I$13</f>
        <v>9284367294805.7656</v>
      </c>
      <c r="J14" s="16">
        <f>'KEEI BAU - Industry'!Z$37*'Others Split'!$D$46*'Others Split'!$I$13</f>
        <v>9368498750257.3887</v>
      </c>
      <c r="K14" s="16">
        <f>'KEEI BAU - Industry'!AA$37*'Others Split'!$D$46*'Others Split'!$I$13</f>
        <v>9452630205709.0098</v>
      </c>
      <c r="L14" s="16">
        <f>'KEEI BAU - Industry'!AB$37*'Others Split'!$D$46*'Others Split'!$I$13</f>
        <v>9536761661160.6504</v>
      </c>
      <c r="M14" s="16">
        <f>'KEEI BAU - Industry'!AC$37*'Others Split'!$D$46*'Others Split'!$I$13</f>
        <v>9596576051415.2734</v>
      </c>
      <c r="N14" s="16">
        <f>'KEEI BAU - Industry'!AD$37*'Others Split'!$D$46*'Others Split'!$I$13</f>
        <v>9656390441669.916</v>
      </c>
      <c r="O14" s="16">
        <f>'KEEI BAU - Industry'!AE$37*'Others Split'!$D$46*'Others Split'!$I$13</f>
        <v>9716204831924.5586</v>
      </c>
      <c r="P14" s="16">
        <f>'KEEI BAU - Industry'!AF$37*'Others Split'!$D$46*'Others Split'!$I$13</f>
        <v>9776019222179.1992</v>
      </c>
      <c r="Q14" s="16">
        <f>'KEEI BAU - Industry'!AG$37*'Others Split'!$D$46*'Others Split'!$I$13</f>
        <v>9835833612433.8379</v>
      </c>
      <c r="R14" s="16">
        <f>'KEEI BAU - Industry'!AH$37*'Others Split'!$D$46*'Others Split'!$I$13</f>
        <v>9882790703848.7168</v>
      </c>
      <c r="S14" s="16">
        <f>'KEEI BAU - Industry'!AI$37*'Others Split'!$D$46*'Others Split'!$I$13</f>
        <v>9929747795263.5605</v>
      </c>
      <c r="T14" s="16">
        <f>'KEEI BAU - Industry'!AJ$37*'Others Split'!$D$46*'Others Split'!$I$13</f>
        <v>9976704886678.418</v>
      </c>
      <c r="U14" s="16">
        <f>'KEEI BAU - Industry'!AK$37*'Others Split'!$D$46*'Others Split'!$I$13</f>
        <v>10023661978093.277</v>
      </c>
      <c r="V14" s="16">
        <f>'KEEI BAU - Industry'!AL$37*'Others Split'!$D$46*'Others Split'!$I$13</f>
        <v>10070619069508.121</v>
      </c>
      <c r="W14" s="16">
        <f>'KEEI BAU - Industry'!AM$37*'Others Split'!$D$46*'Others Split'!$I$13</f>
        <v>10134719226042.693</v>
      </c>
      <c r="X14" s="16">
        <f>'KEEI BAU - Industry'!AN$37*'Others Split'!$D$46*'Others Split'!$I$13</f>
        <v>10187130929086.545</v>
      </c>
      <c r="Y14" s="16">
        <f>'KEEI BAU - Industry'!AO$37*'Others Split'!$D$46*'Others Split'!$I$13</f>
        <v>10239542632130.416</v>
      </c>
      <c r="Z14" s="16">
        <f>'KEEI BAU - Industry'!AP$37*'Others Split'!$D$46*'Others Split'!$I$13</f>
        <v>10291954335174.27</v>
      </c>
      <c r="AA14" s="16">
        <f>'KEEI BAU - Industry'!AQ$37*'Others Split'!$D$46*'Others Split'!$I$13</f>
        <v>10344366038218.121</v>
      </c>
      <c r="AB14" s="16">
        <f>'KEEI BAU - Industry'!AR$37*'Others Split'!$D$46*'Others Split'!$I$13</f>
        <v>10396777741261.973</v>
      </c>
      <c r="AC14" s="16">
        <f>'KEEI BAU - Industry'!AS$37*'Others Split'!$D$46*'Others Split'!$I$13</f>
        <v>10449189444305.842</v>
      </c>
      <c r="AD14" s="16">
        <f>'KEEI BAU - Industry'!AT$37*'Others Split'!$D$46*'Others Split'!$I$13</f>
        <v>10501601147349.695</v>
      </c>
      <c r="AE14" s="16">
        <f>'KEEI BAU - Industry'!AU$37*'Others Split'!$D$46*'Others Split'!$I$13</f>
        <v>10554012850393.549</v>
      </c>
      <c r="AF14" s="16">
        <f>'KEEI BAU - Industry'!AV$37*'Others Split'!$D$46*'Others Split'!$I$13</f>
        <v>10606424553437.418</v>
      </c>
    </row>
    <row r="15" spans="1:35">
      <c r="A15" t="s">
        <v>15</v>
      </c>
      <c r="B15" s="16">
        <f>'KEEI BAU - Industry'!R23*'Steel Split'!$D$5</f>
        <v>451307814823.37329</v>
      </c>
      <c r="C15" s="16">
        <f>'KEEI BAU - Industry'!S23*'Steel Split'!$D$5</f>
        <v>440911080841.2793</v>
      </c>
      <c r="D15" s="16">
        <f>'KEEI BAU - Industry'!T23*'Steel Split'!$D$5</f>
        <v>430514346859.1853</v>
      </c>
      <c r="E15" s="16">
        <f>'KEEI BAU - Industry'!U23*'Steel Split'!$D$5</f>
        <v>420117612877.09125</v>
      </c>
      <c r="F15" s="16">
        <f>'KEEI BAU - Industry'!V23*'Steel Split'!$D$5</f>
        <v>409720878894.99731</v>
      </c>
      <c r="G15" s="16">
        <f>'KEEI BAU - Industry'!W23*'Steel Split'!$D$5</f>
        <v>399324144912.90332</v>
      </c>
      <c r="H15" s="16">
        <f>'KEEI BAU - Industry'!X23*'Steel Split'!$D$5</f>
        <v>397947165102.85919</v>
      </c>
      <c r="I15" s="16">
        <f>'KEEI BAU - Industry'!Y23*'Steel Split'!$D$5</f>
        <v>396570185292.8147</v>
      </c>
      <c r="J15" s="16">
        <f>'KEEI BAU - Industry'!Z23*'Steel Split'!$D$5</f>
        <v>395193205482.7702</v>
      </c>
      <c r="K15" s="16">
        <f>'KEEI BAU - Industry'!AA23*'Steel Split'!$D$5</f>
        <v>393816225672.72571</v>
      </c>
      <c r="L15" s="16">
        <f>'KEEI BAU - Industry'!AB23*'Steel Split'!$D$5</f>
        <v>392439245862.68085</v>
      </c>
      <c r="M15" s="16">
        <f>'KEEI BAU - Industry'!AC23*'Steel Split'!$D$5</f>
        <v>389685286242.59186</v>
      </c>
      <c r="N15" s="16">
        <f>'KEEI BAU - Industry'!AD23*'Steel Split'!$D$5</f>
        <v>386931326622.50287</v>
      </c>
      <c r="O15" s="16">
        <f>'KEEI BAU - Industry'!AE23*'Steel Split'!$D$5</f>
        <v>384177367002.41388</v>
      </c>
      <c r="P15" s="16">
        <f>'KEEI BAU - Industry'!AF23*'Steel Split'!$D$5</f>
        <v>381423407382.32489</v>
      </c>
      <c r="Q15" s="16">
        <f>'KEEI BAU - Industry'!AG23*'Steel Split'!$D$5</f>
        <v>378669447762.2359</v>
      </c>
      <c r="R15" s="16">
        <f>'KEEI BAU - Industry'!AH23*'Steel Split'!$D$5</f>
        <v>374538508332.10248</v>
      </c>
      <c r="S15" s="16">
        <f>'KEEI BAU - Industry'!AI23*'Steel Split'!$D$5</f>
        <v>370407568901.96899</v>
      </c>
      <c r="T15" s="16">
        <f>'KEEI BAU - Industry'!AJ23*'Steel Split'!$D$5</f>
        <v>366276629471.83551</v>
      </c>
      <c r="U15" s="16">
        <f>'KEEI BAU - Industry'!AK23*'Steel Split'!$D$5</f>
        <v>362145690041.70203</v>
      </c>
      <c r="V15" s="16">
        <f>'KEEI BAU - Industry'!AL23*'Steel Split'!$D$5</f>
        <v>358014750611.56854</v>
      </c>
      <c r="W15" s="16">
        <f>'KEEI BAU - Industry'!AM23*'Steel Split'!$D$5</f>
        <v>355719784261.49481</v>
      </c>
      <c r="X15" s="16">
        <f>'KEEI BAU - Industry'!AN23*'Steel Split'!$D$5</f>
        <v>352173018084.10742</v>
      </c>
      <c r="Y15" s="16">
        <f>'KEEI BAU - Industry'!AO23*'Steel Split'!$D$5</f>
        <v>348626251906.72003</v>
      </c>
      <c r="Z15" s="16">
        <f>'KEEI BAU - Industry'!AP23*'Steel Split'!$D$5</f>
        <v>345079485729.3327</v>
      </c>
      <c r="AA15" s="16">
        <f>'KEEI BAU - Industry'!AQ23*'Steel Split'!$D$5</f>
        <v>341532719551.94531</v>
      </c>
      <c r="AB15" s="16">
        <f>'KEEI BAU - Industry'!AR23*'Steel Split'!$D$5</f>
        <v>337985953374.55792</v>
      </c>
      <c r="AC15" s="16">
        <f>'KEEI BAU - Industry'!AS23*'Steel Split'!$D$5</f>
        <v>334439187197.17053</v>
      </c>
      <c r="AD15" s="16">
        <f>'KEEI BAU - Industry'!AT23*'Steel Split'!$D$5</f>
        <v>330892421019.7832</v>
      </c>
      <c r="AE15" s="16">
        <f>'KEEI BAU - Industry'!AU23*'Steel Split'!$D$5</f>
        <v>327345654842.39581</v>
      </c>
      <c r="AF15" s="16">
        <f>'KEEI BAU - Industry'!AV23*'Steel Split'!$D$5</f>
        <v>323798888665.00842</v>
      </c>
    </row>
    <row r="16" spans="1:35">
      <c r="A16" t="s">
        <v>16</v>
      </c>
      <c r="B16" s="16">
        <f>'KEEI BAU - Industry'!R$16*'Non-ferrous Metals Split'!$I$6*'Non-ferrous Metals Split'!$D$44</f>
        <v>251690520001.31882</v>
      </c>
      <c r="C16" s="16">
        <f>'KEEI BAU - Industry'!S$16*'Non-ferrous Metals Split'!$I$6*'Non-ferrous Metals Split'!$D$44</f>
        <v>255290266137.87906</v>
      </c>
      <c r="D16" s="16">
        <f>'KEEI BAU - Industry'!T$16*'Non-ferrous Metals Split'!$I$6*'Non-ferrous Metals Split'!$D$44</f>
        <v>258890012274.43936</v>
      </c>
      <c r="E16" s="16">
        <f>'KEEI BAU - Industry'!U$16*'Non-ferrous Metals Split'!$I$6*'Non-ferrous Metals Split'!$D$44</f>
        <v>262489758410.9996</v>
      </c>
      <c r="F16" s="16">
        <f>'KEEI BAU - Industry'!V$16*'Non-ferrous Metals Split'!$I$6*'Non-ferrous Metals Split'!$D$44</f>
        <v>266089504547.55991</v>
      </c>
      <c r="G16" s="16">
        <f>'KEEI BAU - Industry'!W$16*'Non-ferrous Metals Split'!$I$6*'Non-ferrous Metals Split'!$D$44</f>
        <v>269689250684.12018</v>
      </c>
      <c r="H16" s="16">
        <f>'KEEI BAU - Industry'!X$16*'Non-ferrous Metals Split'!$I$6*'Non-ferrous Metals Split'!$D$44</f>
        <v>269591003233.96204</v>
      </c>
      <c r="I16" s="16">
        <f>'KEEI BAU - Industry'!Y$16*'Non-ferrous Metals Split'!$I$6*'Non-ferrous Metals Split'!$D$44</f>
        <v>269492755783.80386</v>
      </c>
      <c r="J16" s="16">
        <f>'KEEI BAU - Industry'!Z$16*'Non-ferrous Metals Split'!$I$6*'Non-ferrous Metals Split'!$D$44</f>
        <v>269394508333.64569</v>
      </c>
      <c r="K16" s="16">
        <f>'KEEI BAU - Industry'!AA$16*'Non-ferrous Metals Split'!$I$6*'Non-ferrous Metals Split'!$D$44</f>
        <v>269296260883.48758</v>
      </c>
      <c r="L16" s="16">
        <f>'KEEI BAU - Industry'!AB$16*'Non-ferrous Metals Split'!$I$6*'Non-ferrous Metals Split'!$D$44</f>
        <v>269198013433.32941</v>
      </c>
      <c r="M16" s="16">
        <f>'KEEI BAU - Industry'!AC$16*'Non-ferrous Metals Split'!$I$6*'Non-ferrous Metals Split'!$D$44</f>
        <v>268608528732.38052</v>
      </c>
      <c r="N16" s="16">
        <f>'KEEI BAU - Industry'!AD$16*'Non-ferrous Metals Split'!$I$6*'Non-ferrous Metals Split'!$D$44</f>
        <v>268019044031.43164</v>
      </c>
      <c r="O16" s="16">
        <f>'KEEI BAU - Industry'!AE$16*'Non-ferrous Metals Split'!$I$6*'Non-ferrous Metals Split'!$D$44</f>
        <v>267429559330.48273</v>
      </c>
      <c r="P16" s="16">
        <f>'KEEI BAU - Industry'!AF$16*'Non-ferrous Metals Split'!$I$6*'Non-ferrous Metals Split'!$D$44</f>
        <v>266840074629.53384</v>
      </c>
      <c r="Q16" s="16">
        <f>'KEEI BAU - Industry'!AG$16*'Non-ferrous Metals Split'!$I$6*'Non-ferrous Metals Split'!$D$44</f>
        <v>266250589928.58496</v>
      </c>
      <c r="R16" s="16">
        <f>'KEEI BAU - Industry'!AH$16*'Non-ferrous Metals Split'!$I$6*'Non-ferrous Metals Split'!$D$44</f>
        <v>266250589928.58496</v>
      </c>
      <c r="S16" s="16">
        <f>'KEEI BAU - Industry'!AI$16*'Non-ferrous Metals Split'!$I$6*'Non-ferrous Metals Split'!$D$44</f>
        <v>266250589928.58496</v>
      </c>
      <c r="T16" s="16">
        <f>'KEEI BAU - Industry'!AJ$16*'Non-ferrous Metals Split'!$I$6*'Non-ferrous Metals Split'!$D$44</f>
        <v>266250589928.58496</v>
      </c>
      <c r="U16" s="16">
        <f>'KEEI BAU - Industry'!AK$16*'Non-ferrous Metals Split'!$I$6*'Non-ferrous Metals Split'!$D$44</f>
        <v>266250589928.58496</v>
      </c>
      <c r="V16" s="16">
        <f>'KEEI BAU - Industry'!AL$16*'Non-ferrous Metals Split'!$I$6*'Non-ferrous Metals Split'!$D$44</f>
        <v>266250589928.58496</v>
      </c>
      <c r="W16" s="16">
        <f>'KEEI BAU - Industry'!AM$16*'Non-ferrous Metals Split'!$I$6*'Non-ferrous Metals Split'!$D$44</f>
        <v>265464610327.31973</v>
      </c>
      <c r="X16" s="16">
        <f>'KEEI BAU - Industry'!AN$16*'Non-ferrous Metals Split'!$I$6*'Non-ferrous Metals Split'!$D$44</f>
        <v>265214525908.73541</v>
      </c>
      <c r="Y16" s="16">
        <f>'KEEI BAU - Industry'!AO$16*'Non-ferrous Metals Split'!$I$6*'Non-ferrous Metals Split'!$D$44</f>
        <v>264964441490.151</v>
      </c>
      <c r="Z16" s="16">
        <f>'KEEI BAU - Industry'!AP$16*'Non-ferrous Metals Split'!$I$6*'Non-ferrous Metals Split'!$D$44</f>
        <v>264714357071.56668</v>
      </c>
      <c r="AA16" s="16">
        <f>'KEEI BAU - Industry'!AQ$16*'Non-ferrous Metals Split'!$I$6*'Non-ferrous Metals Split'!$D$44</f>
        <v>264464272652.9823</v>
      </c>
      <c r="AB16" s="16">
        <f>'KEEI BAU - Industry'!AR$16*'Non-ferrous Metals Split'!$I$6*'Non-ferrous Metals Split'!$D$44</f>
        <v>264214188234.39783</v>
      </c>
      <c r="AC16" s="16">
        <f>'KEEI BAU - Industry'!AS$16*'Non-ferrous Metals Split'!$I$6*'Non-ferrous Metals Split'!$D$44</f>
        <v>263964103815.81345</v>
      </c>
      <c r="AD16" s="16">
        <f>'KEEI BAU - Industry'!AT$16*'Non-ferrous Metals Split'!$I$6*'Non-ferrous Metals Split'!$D$44</f>
        <v>263714019397.22913</v>
      </c>
      <c r="AE16" s="16">
        <f>'KEEI BAU - Industry'!AU$16*'Non-ferrous Metals Split'!$I$6*'Non-ferrous Metals Split'!$D$44</f>
        <v>263463934978.64471</v>
      </c>
      <c r="AF16" s="16">
        <f>'KEEI BAU - Industry'!AV$16*'Non-ferrous Metals Split'!$I$6*'Non-ferrous Metals Split'!$D$44</f>
        <v>263213850560.06039</v>
      </c>
    </row>
    <row r="17" spans="1:33">
      <c r="A17" t="s">
        <v>17</v>
      </c>
      <c r="B17" s="16">
        <f>'KEEI BAU - Industry'!R$16*'Non-ferrous Metals Split'!$I$7*'Non-ferrous Metals Split'!$D$44</f>
        <v>2139369420011.2097</v>
      </c>
      <c r="C17" s="16">
        <f>'KEEI BAU - Industry'!S$16*'Non-ferrous Metals Split'!$I$7*'Non-ferrous Metals Split'!$D$44</f>
        <v>2169967262171.9719</v>
      </c>
      <c r="D17" s="16">
        <f>'KEEI BAU - Industry'!T$16*'Non-ferrous Metals Split'!$I$7*'Non-ferrous Metals Split'!$D$44</f>
        <v>2200565104332.7344</v>
      </c>
      <c r="E17" s="16">
        <f>'KEEI BAU - Industry'!U$16*'Non-ferrous Metals Split'!$I$7*'Non-ferrous Metals Split'!$D$44</f>
        <v>2231162946493.4966</v>
      </c>
      <c r="F17" s="16">
        <f>'KEEI BAU - Industry'!V$16*'Non-ferrous Metals Split'!$I$7*'Non-ferrous Metals Split'!$D$44</f>
        <v>2261760788654.2588</v>
      </c>
      <c r="G17" s="16">
        <f>'KEEI BAU - Industry'!W$16*'Non-ferrous Metals Split'!$I$7*'Non-ferrous Metals Split'!$D$44</f>
        <v>2292358630815.021</v>
      </c>
      <c r="H17" s="16">
        <f>'KEEI BAU - Industry'!X$16*'Non-ferrous Metals Split'!$I$7*'Non-ferrous Metals Split'!$D$44</f>
        <v>2291523527488.6768</v>
      </c>
      <c r="I17" s="16">
        <f>'KEEI BAU - Industry'!Y$16*'Non-ferrous Metals Split'!$I$7*'Non-ferrous Metals Split'!$D$44</f>
        <v>2290688424162.333</v>
      </c>
      <c r="J17" s="16">
        <f>'KEEI BAU - Industry'!Z$16*'Non-ferrous Metals Split'!$I$7*'Non-ferrous Metals Split'!$D$44</f>
        <v>2289853320835.9883</v>
      </c>
      <c r="K17" s="16">
        <f>'KEEI BAU - Industry'!AA$16*'Non-ferrous Metals Split'!$I$7*'Non-ferrous Metals Split'!$D$44</f>
        <v>2289018217509.644</v>
      </c>
      <c r="L17" s="16">
        <f>'KEEI BAU - Industry'!AB$16*'Non-ferrous Metals Split'!$I$7*'Non-ferrous Metals Split'!$D$44</f>
        <v>2288183114183.2998</v>
      </c>
      <c r="M17" s="16">
        <f>'KEEI BAU - Industry'!AC$16*'Non-ferrous Metals Split'!$I$7*'Non-ferrous Metals Split'!$D$44</f>
        <v>2283172494225.2339</v>
      </c>
      <c r="N17" s="16">
        <f>'KEEI BAU - Industry'!AD$16*'Non-ferrous Metals Split'!$I$7*'Non-ferrous Metals Split'!$D$44</f>
        <v>2278161874267.1689</v>
      </c>
      <c r="O17" s="16">
        <f>'KEEI BAU - Industry'!AE$16*'Non-ferrous Metals Split'!$I$7*'Non-ferrous Metals Split'!$D$44</f>
        <v>2273151254309.103</v>
      </c>
      <c r="P17" s="16">
        <f>'KEEI BAU - Industry'!AF$16*'Non-ferrous Metals Split'!$I$7*'Non-ferrous Metals Split'!$D$44</f>
        <v>2268140634351.0371</v>
      </c>
      <c r="Q17" s="16">
        <f>'KEEI BAU - Industry'!AG$16*'Non-ferrous Metals Split'!$I$7*'Non-ferrous Metals Split'!$D$44</f>
        <v>2263130014392.9722</v>
      </c>
      <c r="R17" s="16">
        <f>'KEEI BAU - Industry'!AH$16*'Non-ferrous Metals Split'!$I$7*'Non-ferrous Metals Split'!$D$44</f>
        <v>2263130014392.9722</v>
      </c>
      <c r="S17" s="16">
        <f>'KEEI BAU - Industry'!AI$16*'Non-ferrous Metals Split'!$I$7*'Non-ferrous Metals Split'!$D$44</f>
        <v>2263130014392.9722</v>
      </c>
      <c r="T17" s="16">
        <f>'KEEI BAU - Industry'!AJ$16*'Non-ferrous Metals Split'!$I$7*'Non-ferrous Metals Split'!$D$44</f>
        <v>2263130014392.9722</v>
      </c>
      <c r="U17" s="16">
        <f>'KEEI BAU - Industry'!AK$16*'Non-ferrous Metals Split'!$I$7*'Non-ferrous Metals Split'!$D$44</f>
        <v>2263130014392.9722</v>
      </c>
      <c r="V17" s="16">
        <f>'KEEI BAU - Industry'!AL$16*'Non-ferrous Metals Split'!$I$7*'Non-ferrous Metals Split'!$D$44</f>
        <v>2263130014392.9722</v>
      </c>
      <c r="W17" s="16">
        <f>'KEEI BAU - Industry'!AM$16*'Non-ferrous Metals Split'!$I$7*'Non-ferrous Metals Split'!$D$44</f>
        <v>2256449187782.2173</v>
      </c>
      <c r="X17" s="16">
        <f>'KEEI BAU - Industry'!AN$16*'Non-ferrous Metals Split'!$I$7*'Non-ferrous Metals Split'!$D$44</f>
        <v>2254323470224.251</v>
      </c>
      <c r="Y17" s="16">
        <f>'KEEI BAU - Industry'!AO$16*'Non-ferrous Metals Split'!$I$7*'Non-ferrous Metals Split'!$D$44</f>
        <v>2252197752666.2837</v>
      </c>
      <c r="Z17" s="16">
        <f>'KEEI BAU - Industry'!AP$16*'Non-ferrous Metals Split'!$I$7*'Non-ferrous Metals Split'!$D$44</f>
        <v>2250072035108.3164</v>
      </c>
      <c r="AA17" s="16">
        <f>'KEEI BAU - Industry'!AQ$16*'Non-ferrous Metals Split'!$I$7*'Non-ferrous Metals Split'!$D$44</f>
        <v>2247946317550.3491</v>
      </c>
      <c r="AB17" s="16">
        <f>'KEEI BAU - Industry'!AR$16*'Non-ferrous Metals Split'!$I$7*'Non-ferrous Metals Split'!$D$44</f>
        <v>2245820599992.3813</v>
      </c>
      <c r="AC17" s="16">
        <f>'KEEI BAU - Industry'!AS$16*'Non-ferrous Metals Split'!$I$7*'Non-ferrous Metals Split'!$D$44</f>
        <v>2243694882434.4141</v>
      </c>
      <c r="AD17" s="16">
        <f>'KEEI BAU - Industry'!AT$16*'Non-ferrous Metals Split'!$I$7*'Non-ferrous Metals Split'!$D$44</f>
        <v>2241569164876.4473</v>
      </c>
      <c r="AE17" s="16">
        <f>'KEEI BAU - Industry'!AU$16*'Non-ferrous Metals Split'!$I$7*'Non-ferrous Metals Split'!$D$44</f>
        <v>2239443447318.48</v>
      </c>
      <c r="AF17" s="16">
        <f>'KEEI BAU - Industry'!AV$16*'Non-ferrous Metals Split'!$I$7*'Non-ferrous Metals Split'!$D$44</f>
        <v>2237317729760.5127</v>
      </c>
    </row>
    <row r="18" spans="1:33">
      <c r="A18" t="s">
        <v>18</v>
      </c>
      <c r="B18" s="16">
        <f>'KEEI BAU - Industry'!R$33*'Machinery Split'!$I6*'Machinery Split'!$D$40</f>
        <v>0</v>
      </c>
      <c r="C18" s="16">
        <f>'KEEI BAU - Industry'!S$33*'Machinery Split'!$I6*'Machinery Split'!$D$40</f>
        <v>0</v>
      </c>
      <c r="D18" s="16">
        <f>'KEEI BAU - Industry'!T$33*'Machinery Split'!$I6*'Machinery Split'!$D$40</f>
        <v>0</v>
      </c>
      <c r="E18" s="16">
        <f>'KEEI BAU - Industry'!U$33*'Machinery Split'!$I6*'Machinery Split'!$D$40</f>
        <v>0</v>
      </c>
      <c r="F18" s="16">
        <f>'KEEI BAU - Industry'!V$33*'Machinery Split'!$I6*'Machinery Split'!$D$40</f>
        <v>0</v>
      </c>
      <c r="G18" s="16">
        <f>'KEEI BAU - Industry'!W$33*'Machinery Split'!$I6*'Machinery Split'!$D$40</f>
        <v>0</v>
      </c>
      <c r="H18" s="16">
        <f>'KEEI BAU - Industry'!X$33*'Machinery Split'!$I6*'Machinery Split'!$D$40</f>
        <v>0</v>
      </c>
      <c r="I18" s="16">
        <f>'KEEI BAU - Industry'!Y$33*'Machinery Split'!$I6*'Machinery Split'!$D$40</f>
        <v>0</v>
      </c>
      <c r="J18" s="16">
        <f>'KEEI BAU - Industry'!Z$33*'Machinery Split'!$I6*'Machinery Split'!$D$40</f>
        <v>0</v>
      </c>
      <c r="K18" s="16">
        <f>'KEEI BAU - Industry'!AA$33*'Machinery Split'!$I6*'Machinery Split'!$D$40</f>
        <v>0</v>
      </c>
      <c r="L18" s="16">
        <f>'KEEI BAU - Industry'!AB$33*'Machinery Split'!$I6*'Machinery Split'!$D$40</f>
        <v>0</v>
      </c>
      <c r="M18" s="16">
        <f>'KEEI BAU - Industry'!AC$33*'Machinery Split'!$I6*'Machinery Split'!$D$40</f>
        <v>0</v>
      </c>
      <c r="N18" s="16">
        <f>'KEEI BAU - Industry'!AD$33*'Machinery Split'!$I6*'Machinery Split'!$D$40</f>
        <v>0</v>
      </c>
      <c r="O18" s="16">
        <f>'KEEI BAU - Industry'!AE$33*'Machinery Split'!$I6*'Machinery Split'!$D$40</f>
        <v>0</v>
      </c>
      <c r="P18" s="16">
        <f>'KEEI BAU - Industry'!AF$33*'Machinery Split'!$I6*'Machinery Split'!$D$40</f>
        <v>0</v>
      </c>
      <c r="Q18" s="16">
        <f>'KEEI BAU - Industry'!AG$33*'Machinery Split'!$I6*'Machinery Split'!$D$40</f>
        <v>0</v>
      </c>
      <c r="R18" s="16">
        <f>'KEEI BAU - Industry'!AH$33*'Machinery Split'!$I6*'Machinery Split'!$D$40</f>
        <v>0</v>
      </c>
      <c r="S18" s="16">
        <f>'KEEI BAU - Industry'!AI$33*'Machinery Split'!$I6*'Machinery Split'!$D$40</f>
        <v>0</v>
      </c>
      <c r="T18" s="16">
        <f>'KEEI BAU - Industry'!AJ$33*'Machinery Split'!$I6*'Machinery Split'!$D$40</f>
        <v>0</v>
      </c>
      <c r="U18" s="16">
        <f>'KEEI BAU - Industry'!AK$33*'Machinery Split'!$I6*'Machinery Split'!$D$40</f>
        <v>0</v>
      </c>
      <c r="V18" s="16">
        <f>'KEEI BAU - Industry'!AL$33*'Machinery Split'!$I6*'Machinery Split'!$D$40</f>
        <v>0</v>
      </c>
      <c r="W18" s="16">
        <f>'KEEI BAU - Industry'!AM$33*'Machinery Split'!$I6*'Machinery Split'!$D$40</f>
        <v>0</v>
      </c>
      <c r="X18" s="16">
        <f>'KEEI BAU - Industry'!AN$33*'Machinery Split'!$I6*'Machinery Split'!$D$40</f>
        <v>0</v>
      </c>
      <c r="Y18" s="16">
        <f>'KEEI BAU - Industry'!AO$33*'Machinery Split'!$I6*'Machinery Split'!$D$40</f>
        <v>0</v>
      </c>
      <c r="Z18" s="16">
        <f>'KEEI BAU - Industry'!AP$33*'Machinery Split'!$I6*'Machinery Split'!$D$40</f>
        <v>0</v>
      </c>
      <c r="AA18" s="16">
        <f>'KEEI BAU - Industry'!AQ$33*'Machinery Split'!$I6*'Machinery Split'!$D$40</f>
        <v>0</v>
      </c>
      <c r="AB18" s="16">
        <f>'KEEI BAU - Industry'!AR$33*'Machinery Split'!$I6*'Machinery Split'!$D$40</f>
        <v>0</v>
      </c>
      <c r="AC18" s="16">
        <f>'KEEI BAU - Industry'!AS$33*'Machinery Split'!$I6*'Machinery Split'!$D$40</f>
        <v>0</v>
      </c>
      <c r="AD18" s="16">
        <f>'KEEI BAU - Industry'!AT$33*'Machinery Split'!$I6*'Machinery Split'!$D$40</f>
        <v>0</v>
      </c>
      <c r="AE18" s="16">
        <f>'KEEI BAU - Industry'!AU$33*'Machinery Split'!$I6*'Machinery Split'!$D$40</f>
        <v>0</v>
      </c>
      <c r="AF18" s="16">
        <f>'KEEI BAU - Industry'!AV$33*'Machinery Split'!$I6*'Machinery Split'!$D$40</f>
        <v>0</v>
      </c>
    </row>
    <row r="19" spans="1:33">
      <c r="A19" t="s">
        <v>19</v>
      </c>
      <c r="B19" s="16">
        <f>'KEEI BAU - Industry'!R$33*'Machinery Split'!$I7*'Machinery Split'!$D$40</f>
        <v>0</v>
      </c>
      <c r="C19" s="16">
        <f>'KEEI BAU - Industry'!S$33*'Machinery Split'!$I7*'Machinery Split'!$D$40</f>
        <v>0</v>
      </c>
      <c r="D19" s="16">
        <f>'KEEI BAU - Industry'!T$33*'Machinery Split'!$I7*'Machinery Split'!$D$40</f>
        <v>0</v>
      </c>
      <c r="E19" s="16">
        <f>'KEEI BAU - Industry'!U$33*'Machinery Split'!$I7*'Machinery Split'!$D$40</f>
        <v>0</v>
      </c>
      <c r="F19" s="16">
        <f>'KEEI BAU - Industry'!V$33*'Machinery Split'!$I7*'Machinery Split'!$D$40</f>
        <v>0</v>
      </c>
      <c r="G19" s="16">
        <f>'KEEI BAU - Industry'!W$33*'Machinery Split'!$I7*'Machinery Split'!$D$40</f>
        <v>0</v>
      </c>
      <c r="H19" s="16">
        <f>'KEEI BAU - Industry'!X$33*'Machinery Split'!$I7*'Machinery Split'!$D$40</f>
        <v>0</v>
      </c>
      <c r="I19" s="16">
        <f>'KEEI BAU - Industry'!Y$33*'Machinery Split'!$I7*'Machinery Split'!$D$40</f>
        <v>0</v>
      </c>
      <c r="J19" s="16">
        <f>'KEEI BAU - Industry'!Z$33*'Machinery Split'!$I7*'Machinery Split'!$D$40</f>
        <v>0</v>
      </c>
      <c r="K19" s="16">
        <f>'KEEI BAU - Industry'!AA$33*'Machinery Split'!$I7*'Machinery Split'!$D$40</f>
        <v>0</v>
      </c>
      <c r="L19" s="16">
        <f>'KEEI BAU - Industry'!AB$33*'Machinery Split'!$I7*'Machinery Split'!$D$40</f>
        <v>0</v>
      </c>
      <c r="M19" s="16">
        <f>'KEEI BAU - Industry'!AC$33*'Machinery Split'!$I7*'Machinery Split'!$D$40</f>
        <v>0</v>
      </c>
      <c r="N19" s="16">
        <f>'KEEI BAU - Industry'!AD$33*'Machinery Split'!$I7*'Machinery Split'!$D$40</f>
        <v>0</v>
      </c>
      <c r="O19" s="16">
        <f>'KEEI BAU - Industry'!AE$33*'Machinery Split'!$I7*'Machinery Split'!$D$40</f>
        <v>0</v>
      </c>
      <c r="P19" s="16">
        <f>'KEEI BAU - Industry'!AF$33*'Machinery Split'!$I7*'Machinery Split'!$D$40</f>
        <v>0</v>
      </c>
      <c r="Q19" s="16">
        <f>'KEEI BAU - Industry'!AG$33*'Machinery Split'!$I7*'Machinery Split'!$D$40</f>
        <v>0</v>
      </c>
      <c r="R19" s="16">
        <f>'KEEI BAU - Industry'!AH$33*'Machinery Split'!$I7*'Machinery Split'!$D$40</f>
        <v>0</v>
      </c>
      <c r="S19" s="16">
        <f>'KEEI BAU - Industry'!AI$33*'Machinery Split'!$I7*'Machinery Split'!$D$40</f>
        <v>0</v>
      </c>
      <c r="T19" s="16">
        <f>'KEEI BAU - Industry'!AJ$33*'Machinery Split'!$I7*'Machinery Split'!$D$40</f>
        <v>0</v>
      </c>
      <c r="U19" s="16">
        <f>'KEEI BAU - Industry'!AK$33*'Machinery Split'!$I7*'Machinery Split'!$D$40</f>
        <v>0</v>
      </c>
      <c r="V19" s="16">
        <f>'KEEI BAU - Industry'!AL$33*'Machinery Split'!$I7*'Machinery Split'!$D$40</f>
        <v>0</v>
      </c>
      <c r="W19" s="16">
        <f>'KEEI BAU - Industry'!AM$33*'Machinery Split'!$I7*'Machinery Split'!$D$40</f>
        <v>0</v>
      </c>
      <c r="X19" s="16">
        <f>'KEEI BAU - Industry'!AN$33*'Machinery Split'!$I7*'Machinery Split'!$D$40</f>
        <v>0</v>
      </c>
      <c r="Y19" s="16">
        <f>'KEEI BAU - Industry'!AO$33*'Machinery Split'!$I7*'Machinery Split'!$D$40</f>
        <v>0</v>
      </c>
      <c r="Z19" s="16">
        <f>'KEEI BAU - Industry'!AP$33*'Machinery Split'!$I7*'Machinery Split'!$D$40</f>
        <v>0</v>
      </c>
      <c r="AA19" s="16">
        <f>'KEEI BAU - Industry'!AQ$33*'Machinery Split'!$I7*'Machinery Split'!$D$40</f>
        <v>0</v>
      </c>
      <c r="AB19" s="16">
        <f>'KEEI BAU - Industry'!AR$33*'Machinery Split'!$I7*'Machinery Split'!$D$40</f>
        <v>0</v>
      </c>
      <c r="AC19" s="16">
        <f>'KEEI BAU - Industry'!AS$33*'Machinery Split'!$I7*'Machinery Split'!$D$40</f>
        <v>0</v>
      </c>
      <c r="AD19" s="16">
        <f>'KEEI BAU - Industry'!AT$33*'Machinery Split'!$I7*'Machinery Split'!$D$40</f>
        <v>0</v>
      </c>
      <c r="AE19" s="16">
        <f>'KEEI BAU - Industry'!AU$33*'Machinery Split'!$I7*'Machinery Split'!$D$40</f>
        <v>0</v>
      </c>
      <c r="AF19" s="16">
        <f>'KEEI BAU - Industry'!AV$33*'Machinery Split'!$I7*'Machinery Split'!$D$40</f>
        <v>0</v>
      </c>
    </row>
    <row r="20" spans="1:33">
      <c r="A20" t="s">
        <v>20</v>
      </c>
      <c r="B20" s="16">
        <f>'KEEI BAU - Industry'!R$33*'Machinery Split'!$I8*'Machinery Split'!$D$40</f>
        <v>0</v>
      </c>
      <c r="C20" s="16">
        <f>'KEEI BAU - Industry'!S$33*'Machinery Split'!$I8*'Machinery Split'!$D$40</f>
        <v>0</v>
      </c>
      <c r="D20" s="16">
        <f>'KEEI BAU - Industry'!T$33*'Machinery Split'!$I8*'Machinery Split'!$D$40</f>
        <v>0</v>
      </c>
      <c r="E20" s="16">
        <f>'KEEI BAU - Industry'!U$33*'Machinery Split'!$I8*'Machinery Split'!$D$40</f>
        <v>0</v>
      </c>
      <c r="F20" s="16">
        <f>'KEEI BAU - Industry'!V$33*'Machinery Split'!$I8*'Machinery Split'!$D$40</f>
        <v>0</v>
      </c>
      <c r="G20" s="16">
        <f>'KEEI BAU - Industry'!W$33*'Machinery Split'!$I8*'Machinery Split'!$D$40</f>
        <v>0</v>
      </c>
      <c r="H20" s="16">
        <f>'KEEI BAU - Industry'!X$33*'Machinery Split'!$I8*'Machinery Split'!$D$40</f>
        <v>0</v>
      </c>
      <c r="I20" s="16">
        <f>'KEEI BAU - Industry'!Y$33*'Machinery Split'!$I8*'Machinery Split'!$D$40</f>
        <v>0</v>
      </c>
      <c r="J20" s="16">
        <f>'KEEI BAU - Industry'!Z$33*'Machinery Split'!$I8*'Machinery Split'!$D$40</f>
        <v>0</v>
      </c>
      <c r="K20" s="16">
        <f>'KEEI BAU - Industry'!AA$33*'Machinery Split'!$I8*'Machinery Split'!$D$40</f>
        <v>0</v>
      </c>
      <c r="L20" s="16">
        <f>'KEEI BAU - Industry'!AB$33*'Machinery Split'!$I8*'Machinery Split'!$D$40</f>
        <v>0</v>
      </c>
      <c r="M20" s="16">
        <f>'KEEI BAU - Industry'!AC$33*'Machinery Split'!$I8*'Machinery Split'!$D$40</f>
        <v>0</v>
      </c>
      <c r="N20" s="16">
        <f>'KEEI BAU - Industry'!AD$33*'Machinery Split'!$I8*'Machinery Split'!$D$40</f>
        <v>0</v>
      </c>
      <c r="O20" s="16">
        <f>'KEEI BAU - Industry'!AE$33*'Machinery Split'!$I8*'Machinery Split'!$D$40</f>
        <v>0</v>
      </c>
      <c r="P20" s="16">
        <f>'KEEI BAU - Industry'!AF$33*'Machinery Split'!$I8*'Machinery Split'!$D$40</f>
        <v>0</v>
      </c>
      <c r="Q20" s="16">
        <f>'KEEI BAU - Industry'!AG$33*'Machinery Split'!$I8*'Machinery Split'!$D$40</f>
        <v>0</v>
      </c>
      <c r="R20" s="16">
        <f>'KEEI BAU - Industry'!AH$33*'Machinery Split'!$I8*'Machinery Split'!$D$40</f>
        <v>0</v>
      </c>
      <c r="S20" s="16">
        <f>'KEEI BAU - Industry'!AI$33*'Machinery Split'!$I8*'Machinery Split'!$D$40</f>
        <v>0</v>
      </c>
      <c r="T20" s="16">
        <f>'KEEI BAU - Industry'!AJ$33*'Machinery Split'!$I8*'Machinery Split'!$D$40</f>
        <v>0</v>
      </c>
      <c r="U20" s="16">
        <f>'KEEI BAU - Industry'!AK$33*'Machinery Split'!$I8*'Machinery Split'!$D$40</f>
        <v>0</v>
      </c>
      <c r="V20" s="16">
        <f>'KEEI BAU - Industry'!AL$33*'Machinery Split'!$I8*'Machinery Split'!$D$40</f>
        <v>0</v>
      </c>
      <c r="W20" s="16">
        <f>'KEEI BAU - Industry'!AM$33*'Machinery Split'!$I8*'Machinery Split'!$D$40</f>
        <v>0</v>
      </c>
      <c r="X20" s="16">
        <f>'KEEI BAU - Industry'!AN$33*'Machinery Split'!$I8*'Machinery Split'!$D$40</f>
        <v>0</v>
      </c>
      <c r="Y20" s="16">
        <f>'KEEI BAU - Industry'!AO$33*'Machinery Split'!$I8*'Machinery Split'!$D$40</f>
        <v>0</v>
      </c>
      <c r="Z20" s="16">
        <f>'KEEI BAU - Industry'!AP$33*'Machinery Split'!$I8*'Machinery Split'!$D$40</f>
        <v>0</v>
      </c>
      <c r="AA20" s="16">
        <f>'KEEI BAU - Industry'!AQ$33*'Machinery Split'!$I8*'Machinery Split'!$D$40</f>
        <v>0</v>
      </c>
      <c r="AB20" s="16">
        <f>'KEEI BAU - Industry'!AR$33*'Machinery Split'!$I8*'Machinery Split'!$D$40</f>
        <v>0</v>
      </c>
      <c r="AC20" s="16">
        <f>'KEEI BAU - Industry'!AS$33*'Machinery Split'!$I8*'Machinery Split'!$D$40</f>
        <v>0</v>
      </c>
      <c r="AD20" s="16">
        <f>'KEEI BAU - Industry'!AT$33*'Machinery Split'!$I8*'Machinery Split'!$D$40</f>
        <v>0</v>
      </c>
      <c r="AE20" s="16">
        <f>'KEEI BAU - Industry'!AU$33*'Machinery Split'!$I8*'Machinery Split'!$D$40</f>
        <v>0</v>
      </c>
      <c r="AF20" s="16">
        <f>'KEEI BAU - Industry'!AV$33*'Machinery Split'!$I8*'Machinery Split'!$D$40</f>
        <v>0</v>
      </c>
    </row>
    <row r="21" spans="1:33">
      <c r="A21" t="s">
        <v>21</v>
      </c>
      <c r="B21" s="16">
        <f>'KEEI BAU - Industry'!R$33*'Machinery Split'!$I9*'Machinery Split'!$D$40</f>
        <v>0</v>
      </c>
      <c r="C21" s="16">
        <f>'KEEI BAU - Industry'!S$33*'Machinery Split'!$I9*'Machinery Split'!$D$40</f>
        <v>0</v>
      </c>
      <c r="D21" s="16">
        <f>'KEEI BAU - Industry'!T$33*'Machinery Split'!$I9*'Machinery Split'!$D$40</f>
        <v>0</v>
      </c>
      <c r="E21" s="16">
        <f>'KEEI BAU - Industry'!U$33*'Machinery Split'!$I9*'Machinery Split'!$D$40</f>
        <v>0</v>
      </c>
      <c r="F21" s="16">
        <f>'KEEI BAU - Industry'!V$33*'Machinery Split'!$I9*'Machinery Split'!$D$40</f>
        <v>0</v>
      </c>
      <c r="G21" s="16">
        <f>'KEEI BAU - Industry'!W$33*'Machinery Split'!$I9*'Machinery Split'!$D$40</f>
        <v>0</v>
      </c>
      <c r="H21" s="16">
        <f>'KEEI BAU - Industry'!X$33*'Machinery Split'!$I9*'Machinery Split'!$D$40</f>
        <v>0</v>
      </c>
      <c r="I21" s="16">
        <f>'KEEI BAU - Industry'!Y$33*'Machinery Split'!$I9*'Machinery Split'!$D$40</f>
        <v>0</v>
      </c>
      <c r="J21" s="16">
        <f>'KEEI BAU - Industry'!Z$33*'Machinery Split'!$I9*'Machinery Split'!$D$40</f>
        <v>0</v>
      </c>
      <c r="K21" s="16">
        <f>'KEEI BAU - Industry'!AA$33*'Machinery Split'!$I9*'Machinery Split'!$D$40</f>
        <v>0</v>
      </c>
      <c r="L21" s="16">
        <f>'KEEI BAU - Industry'!AB$33*'Machinery Split'!$I9*'Machinery Split'!$D$40</f>
        <v>0</v>
      </c>
      <c r="M21" s="16">
        <f>'KEEI BAU - Industry'!AC$33*'Machinery Split'!$I9*'Machinery Split'!$D$40</f>
        <v>0</v>
      </c>
      <c r="N21" s="16">
        <f>'KEEI BAU - Industry'!AD$33*'Machinery Split'!$I9*'Machinery Split'!$D$40</f>
        <v>0</v>
      </c>
      <c r="O21" s="16">
        <f>'KEEI BAU - Industry'!AE$33*'Machinery Split'!$I9*'Machinery Split'!$D$40</f>
        <v>0</v>
      </c>
      <c r="P21" s="16">
        <f>'KEEI BAU - Industry'!AF$33*'Machinery Split'!$I9*'Machinery Split'!$D$40</f>
        <v>0</v>
      </c>
      <c r="Q21" s="16">
        <f>'KEEI BAU - Industry'!AG$33*'Machinery Split'!$I9*'Machinery Split'!$D$40</f>
        <v>0</v>
      </c>
      <c r="R21" s="16">
        <f>'KEEI BAU - Industry'!AH$33*'Machinery Split'!$I9*'Machinery Split'!$D$40</f>
        <v>0</v>
      </c>
      <c r="S21" s="16">
        <f>'KEEI BAU - Industry'!AI$33*'Machinery Split'!$I9*'Machinery Split'!$D$40</f>
        <v>0</v>
      </c>
      <c r="T21" s="16">
        <f>'KEEI BAU - Industry'!AJ$33*'Machinery Split'!$I9*'Machinery Split'!$D$40</f>
        <v>0</v>
      </c>
      <c r="U21" s="16">
        <f>'KEEI BAU - Industry'!AK$33*'Machinery Split'!$I9*'Machinery Split'!$D$40</f>
        <v>0</v>
      </c>
      <c r="V21" s="16">
        <f>'KEEI BAU - Industry'!AL$33*'Machinery Split'!$I9*'Machinery Split'!$D$40</f>
        <v>0</v>
      </c>
      <c r="W21" s="16">
        <f>'KEEI BAU - Industry'!AM$33*'Machinery Split'!$I9*'Machinery Split'!$D$40</f>
        <v>0</v>
      </c>
      <c r="X21" s="16">
        <f>'KEEI BAU - Industry'!AN$33*'Machinery Split'!$I9*'Machinery Split'!$D$40</f>
        <v>0</v>
      </c>
      <c r="Y21" s="16">
        <f>'KEEI BAU - Industry'!AO$33*'Machinery Split'!$I9*'Machinery Split'!$D$40</f>
        <v>0</v>
      </c>
      <c r="Z21" s="16">
        <f>'KEEI BAU - Industry'!AP$33*'Machinery Split'!$I9*'Machinery Split'!$D$40</f>
        <v>0</v>
      </c>
      <c r="AA21" s="16">
        <f>'KEEI BAU - Industry'!AQ$33*'Machinery Split'!$I9*'Machinery Split'!$D$40</f>
        <v>0</v>
      </c>
      <c r="AB21" s="16">
        <f>'KEEI BAU - Industry'!AR$33*'Machinery Split'!$I9*'Machinery Split'!$D$40</f>
        <v>0</v>
      </c>
      <c r="AC21" s="16">
        <f>'KEEI BAU - Industry'!AS$33*'Machinery Split'!$I9*'Machinery Split'!$D$40</f>
        <v>0</v>
      </c>
      <c r="AD21" s="16">
        <f>'KEEI BAU - Industry'!AT$33*'Machinery Split'!$I9*'Machinery Split'!$D$40</f>
        <v>0</v>
      </c>
      <c r="AE21" s="16">
        <f>'KEEI BAU - Industry'!AU$33*'Machinery Split'!$I9*'Machinery Split'!$D$40</f>
        <v>0</v>
      </c>
      <c r="AF21" s="16">
        <f>'KEEI BAU - Industry'!AV$33*'Machinery Split'!$I9*'Machinery Split'!$D$40</f>
        <v>0</v>
      </c>
    </row>
    <row r="22" spans="1:33">
      <c r="A22" t="s">
        <v>22</v>
      </c>
      <c r="B22" s="16">
        <f>'KEEI BAU - Industry'!R$33*'Machinery Split'!$I10*'Machinery Split'!$D$40</f>
        <v>0</v>
      </c>
      <c r="C22" s="16">
        <f>'KEEI BAU - Industry'!S$33*'Machinery Split'!$I10*'Machinery Split'!$D$40</f>
        <v>0</v>
      </c>
      <c r="D22" s="16">
        <f>'KEEI BAU - Industry'!T$33*'Machinery Split'!$I10*'Machinery Split'!$D$40</f>
        <v>0</v>
      </c>
      <c r="E22" s="16">
        <f>'KEEI BAU - Industry'!U$33*'Machinery Split'!$I10*'Machinery Split'!$D$40</f>
        <v>0</v>
      </c>
      <c r="F22" s="16">
        <f>'KEEI BAU - Industry'!V$33*'Machinery Split'!$I10*'Machinery Split'!$D$40</f>
        <v>0</v>
      </c>
      <c r="G22" s="16">
        <f>'KEEI BAU - Industry'!W$33*'Machinery Split'!$I10*'Machinery Split'!$D$40</f>
        <v>0</v>
      </c>
      <c r="H22" s="16">
        <f>'KEEI BAU - Industry'!X$33*'Machinery Split'!$I10*'Machinery Split'!$D$40</f>
        <v>0</v>
      </c>
      <c r="I22" s="16">
        <f>'KEEI BAU - Industry'!Y$33*'Machinery Split'!$I10*'Machinery Split'!$D$40</f>
        <v>0</v>
      </c>
      <c r="J22" s="16">
        <f>'KEEI BAU - Industry'!Z$33*'Machinery Split'!$I10*'Machinery Split'!$D$40</f>
        <v>0</v>
      </c>
      <c r="K22" s="16">
        <f>'KEEI BAU - Industry'!AA$33*'Machinery Split'!$I10*'Machinery Split'!$D$40</f>
        <v>0</v>
      </c>
      <c r="L22" s="16">
        <f>'KEEI BAU - Industry'!AB$33*'Machinery Split'!$I10*'Machinery Split'!$D$40</f>
        <v>0</v>
      </c>
      <c r="M22" s="16">
        <f>'KEEI BAU - Industry'!AC$33*'Machinery Split'!$I10*'Machinery Split'!$D$40</f>
        <v>0</v>
      </c>
      <c r="N22" s="16">
        <f>'KEEI BAU - Industry'!AD$33*'Machinery Split'!$I10*'Machinery Split'!$D$40</f>
        <v>0</v>
      </c>
      <c r="O22" s="16">
        <f>'KEEI BAU - Industry'!AE$33*'Machinery Split'!$I10*'Machinery Split'!$D$40</f>
        <v>0</v>
      </c>
      <c r="P22" s="16">
        <f>'KEEI BAU - Industry'!AF$33*'Machinery Split'!$I10*'Machinery Split'!$D$40</f>
        <v>0</v>
      </c>
      <c r="Q22" s="16">
        <f>'KEEI BAU - Industry'!AG$33*'Machinery Split'!$I10*'Machinery Split'!$D$40</f>
        <v>0</v>
      </c>
      <c r="R22" s="16">
        <f>'KEEI BAU - Industry'!AH$33*'Machinery Split'!$I10*'Machinery Split'!$D$40</f>
        <v>0</v>
      </c>
      <c r="S22" s="16">
        <f>'KEEI BAU - Industry'!AI$33*'Machinery Split'!$I10*'Machinery Split'!$D$40</f>
        <v>0</v>
      </c>
      <c r="T22" s="16">
        <f>'KEEI BAU - Industry'!AJ$33*'Machinery Split'!$I10*'Machinery Split'!$D$40</f>
        <v>0</v>
      </c>
      <c r="U22" s="16">
        <f>'KEEI BAU - Industry'!AK$33*'Machinery Split'!$I10*'Machinery Split'!$D$40</f>
        <v>0</v>
      </c>
      <c r="V22" s="16">
        <f>'KEEI BAU - Industry'!AL$33*'Machinery Split'!$I10*'Machinery Split'!$D$40</f>
        <v>0</v>
      </c>
      <c r="W22" s="16">
        <f>'KEEI BAU - Industry'!AM$33*'Machinery Split'!$I10*'Machinery Split'!$D$40</f>
        <v>0</v>
      </c>
      <c r="X22" s="16">
        <f>'KEEI BAU - Industry'!AN$33*'Machinery Split'!$I10*'Machinery Split'!$D$40</f>
        <v>0</v>
      </c>
      <c r="Y22" s="16">
        <f>'KEEI BAU - Industry'!AO$33*'Machinery Split'!$I10*'Machinery Split'!$D$40</f>
        <v>0</v>
      </c>
      <c r="Z22" s="16">
        <f>'KEEI BAU - Industry'!AP$33*'Machinery Split'!$I10*'Machinery Split'!$D$40</f>
        <v>0</v>
      </c>
      <c r="AA22" s="16">
        <f>'KEEI BAU - Industry'!AQ$33*'Machinery Split'!$I10*'Machinery Split'!$D$40</f>
        <v>0</v>
      </c>
      <c r="AB22" s="16">
        <f>'KEEI BAU - Industry'!AR$33*'Machinery Split'!$I10*'Machinery Split'!$D$40</f>
        <v>0</v>
      </c>
      <c r="AC22" s="16">
        <f>'KEEI BAU - Industry'!AS$33*'Machinery Split'!$I10*'Machinery Split'!$D$40</f>
        <v>0</v>
      </c>
      <c r="AD22" s="16">
        <f>'KEEI BAU - Industry'!AT$33*'Machinery Split'!$I10*'Machinery Split'!$D$40</f>
        <v>0</v>
      </c>
      <c r="AE22" s="16">
        <f>'KEEI BAU - Industry'!AU$33*'Machinery Split'!$I10*'Machinery Split'!$D$40</f>
        <v>0</v>
      </c>
      <c r="AF22" s="16">
        <f>'KEEI BAU - Industry'!AV$33*'Machinery Split'!$I10*'Machinery Split'!$D$40</f>
        <v>0</v>
      </c>
    </row>
    <row r="23" spans="1:33">
      <c r="A23" t="s">
        <v>23</v>
      </c>
      <c r="B23" s="16">
        <f>'KEEI BAU - Industry'!R$37*'Others Split'!$D$46*'Others Split'!$I$14</f>
        <v>12033291122812.645</v>
      </c>
      <c r="C23" s="16">
        <f>'KEEI BAU - Industry'!S$37*'Others Split'!$D$46*'Others Split'!$I$14</f>
        <v>12300265481048.771</v>
      </c>
      <c r="D23" s="16">
        <f>'KEEI BAU - Industry'!T$37*'Others Split'!$D$46*'Others Split'!$I$14</f>
        <v>12567239839284.898</v>
      </c>
      <c r="E23" s="16">
        <f>'KEEI BAU - Industry'!U$37*'Others Split'!$D$46*'Others Split'!$I$14</f>
        <v>12834214197521.027</v>
      </c>
      <c r="F23" s="16">
        <f>'KEEI BAU - Industry'!V$37*'Others Split'!$D$46*'Others Split'!$I$14</f>
        <v>13101188555757.154</v>
      </c>
      <c r="G23" s="16">
        <f>'KEEI BAU - Industry'!W$37*'Others Split'!$D$46*'Others Split'!$I$14</f>
        <v>13368162913993.281</v>
      </c>
      <c r="H23" s="16">
        <f>'KEEI BAU - Industry'!X$37*'Others Split'!$D$46*'Others Split'!$I$14</f>
        <v>13491536117645.381</v>
      </c>
      <c r="I23" s="16">
        <f>'KEEI BAU - Industry'!Y$37*'Others Split'!$D$46*'Others Split'!$I$14</f>
        <v>13614909321297.441</v>
      </c>
      <c r="J23" s="16">
        <f>'KEEI BAU - Industry'!Z$37*'Others Split'!$D$46*'Others Split'!$I$14</f>
        <v>13738282524949.504</v>
      </c>
      <c r="K23" s="16">
        <f>'KEEI BAU - Industry'!AA$37*'Others Split'!$D$46*'Others Split'!$I$14</f>
        <v>13861655728601.564</v>
      </c>
      <c r="L23" s="16">
        <f>'KEEI BAU - Industry'!AB$37*'Others Split'!$D$46*'Others Split'!$I$14</f>
        <v>13985028932253.652</v>
      </c>
      <c r="M23" s="16">
        <f>'KEEI BAU - Industry'!AC$37*'Others Split'!$D$46*'Others Split'!$I$14</f>
        <v>14072742771394.959</v>
      </c>
      <c r="N23" s="16">
        <f>'KEEI BAU - Industry'!AD$37*'Others Split'!$D$46*'Others Split'!$I$14</f>
        <v>14160456610536.293</v>
      </c>
      <c r="O23" s="16">
        <f>'KEEI BAU - Industry'!AE$37*'Others Split'!$D$46*'Others Split'!$I$14</f>
        <v>14248170449677.627</v>
      </c>
      <c r="P23" s="16">
        <f>'KEEI BAU - Industry'!AF$37*'Others Split'!$D$46*'Others Split'!$I$14</f>
        <v>14335884288818.957</v>
      </c>
      <c r="Q23" s="16">
        <f>'KEEI BAU - Industry'!AG$37*'Others Split'!$D$46*'Others Split'!$I$14</f>
        <v>14423598127960.285</v>
      </c>
      <c r="R23" s="16">
        <f>'KEEI BAU - Industry'!AH$37*'Others Split'!$D$46*'Others Split'!$I$14</f>
        <v>14492457590463.791</v>
      </c>
      <c r="S23" s="16">
        <f>'KEEI BAU - Industry'!AI$37*'Others Split'!$D$46*'Others Split'!$I$14</f>
        <v>14561317052967.244</v>
      </c>
      <c r="T23" s="16">
        <f>'KEEI BAU - Industry'!AJ$37*'Others Split'!$D$46*'Others Split'!$I$14</f>
        <v>14630176515470.719</v>
      </c>
      <c r="U23" s="16">
        <f>'KEEI BAU - Industry'!AK$37*'Others Split'!$D$46*'Others Split'!$I$14</f>
        <v>14699035977974.197</v>
      </c>
      <c r="V23" s="16">
        <f>'KEEI BAU - Industry'!AL$37*'Others Split'!$D$46*'Others Split'!$I$14</f>
        <v>14767895440477.648</v>
      </c>
      <c r="W23" s="16">
        <f>'KEEI BAU - Industry'!AM$37*'Others Split'!$D$46*'Others Split'!$I$14</f>
        <v>14861894071831.607</v>
      </c>
      <c r="X23" s="16">
        <f>'KEEI BAU - Industry'!AN$37*'Others Split'!$D$46*'Others Split'!$I$14</f>
        <v>14938752360787.498</v>
      </c>
      <c r="Y23" s="16">
        <f>'KEEI BAU - Industry'!AO$37*'Others Split'!$D$46*'Others Split'!$I$14</f>
        <v>15015610649743.416</v>
      </c>
      <c r="Z23" s="16">
        <f>'KEEI BAU - Industry'!AP$37*'Others Split'!$D$46*'Others Split'!$I$14</f>
        <v>15092468938699.311</v>
      </c>
      <c r="AA23" s="16">
        <f>'KEEI BAU - Industry'!AQ$37*'Others Split'!$D$46*'Others Split'!$I$14</f>
        <v>15169327227655.203</v>
      </c>
      <c r="AB23" s="16">
        <f>'KEEI BAU - Industry'!AR$37*'Others Split'!$D$46*'Others Split'!$I$14</f>
        <v>15246185516611.094</v>
      </c>
      <c r="AC23" s="16">
        <f>'KEEI BAU - Industry'!AS$37*'Others Split'!$D$46*'Others Split'!$I$14</f>
        <v>15323043805567.012</v>
      </c>
      <c r="AD23" s="16">
        <f>'KEEI BAU - Industry'!AT$37*'Others Split'!$D$46*'Others Split'!$I$14</f>
        <v>15399902094522.906</v>
      </c>
      <c r="AE23" s="16">
        <f>'KEEI BAU - Industry'!AU$37*'Others Split'!$D$46*'Others Split'!$I$14</f>
        <v>15476760383478.799</v>
      </c>
      <c r="AF23" s="16">
        <f>'KEEI BAU - Industry'!AV$37*'Others Split'!$D$46*'Others Split'!$I$14</f>
        <v>15553618672434.715</v>
      </c>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f>'Water and Waste'!D34*(1+'Water and Waste'!D40)*(1+'Water and Waste'!E40)</f>
        <v>355814807146.05389</v>
      </c>
      <c r="C25" s="16">
        <f>B25*(1+'Water and Waste'!F40)</f>
        <v>356170621953.19989</v>
      </c>
      <c r="D25" s="16">
        <f>C25*(1+'Water and Waste'!G40)</f>
        <v>356526792575.15308</v>
      </c>
      <c r="E25" s="16">
        <f>D25*(1+'Water and Waste'!H40)</f>
        <v>356883319367.72821</v>
      </c>
      <c r="F25" s="16">
        <f>E25*(1+'Water and Waste'!I40)</f>
        <v>357240202687.09589</v>
      </c>
      <c r="G25" s="16">
        <f>F25*(1+'Water and Waste'!J40)</f>
        <v>357597442889.78296</v>
      </c>
      <c r="H25" s="16">
        <f>G25*(1+'Water and Waste'!K40)</f>
        <v>357955040332.67273</v>
      </c>
      <c r="I25" s="16">
        <f>H25*(1+'Water and Waste'!L40)</f>
        <v>358312995373.00537</v>
      </c>
      <c r="J25" s="16">
        <f>I25*(1+'Water and Waste'!M40)</f>
        <v>358671308368.37836</v>
      </c>
      <c r="K25" s="16">
        <f>J25*(1+'Water and Waste'!N40)</f>
        <v>359029979676.7467</v>
      </c>
      <c r="L25" s="16">
        <f>K25*(1+'Water and Waste'!O40)</f>
        <v>359389009656.4234</v>
      </c>
      <c r="M25" s="16">
        <f>L25*(1+'Water and Waste'!P40)</f>
        <v>359748398666.07977</v>
      </c>
      <c r="N25" s="16">
        <f>M25*(1+'Water and Waste'!Q40)</f>
        <v>360108147064.74579</v>
      </c>
      <c r="O25" s="16">
        <f>N25*(1+'Water and Waste'!R40)</f>
        <v>360468255211.81049</v>
      </c>
      <c r="P25" s="16">
        <f>O25*(1+'Water and Waste'!S40)</f>
        <v>360828723467.02228</v>
      </c>
      <c r="Q25" s="16">
        <f>P25*(1+'Water and Waste'!T40)</f>
        <v>361189552190.48926</v>
      </c>
      <c r="R25" s="16">
        <f>Q25*(1+'Water and Waste'!U40)</f>
        <v>361550741742.67969</v>
      </c>
      <c r="S25" s="16">
        <f>R25*(1+'Water and Waste'!V40)</f>
        <v>361912292484.4223</v>
      </c>
      <c r="T25" s="16">
        <f>S25*(1+'Water and Waste'!W40)</f>
        <v>362274204776.90668</v>
      </c>
      <c r="U25" s="16">
        <f>T25*(1+'Water and Waste'!X40)</f>
        <v>362636478981.68353</v>
      </c>
      <c r="V25" s="16">
        <f>U25*(1+'Water and Waste'!Y40)</f>
        <v>362999115460.66516</v>
      </c>
      <c r="W25" s="16">
        <f>V25*(1+'Water and Waste'!Z40)</f>
        <v>361184119883.36182</v>
      </c>
      <c r="X25" s="16">
        <f>W25*(1+'Water and Waste'!AA40)</f>
        <v>359378199283.94501</v>
      </c>
      <c r="Y25" s="16">
        <f>X25*(1+'Water and Waste'!AB40)</f>
        <v>357581308287.52527</v>
      </c>
      <c r="Z25" s="16">
        <f>Y25*(1+'Water and Waste'!AC40)</f>
        <v>355793401746.08765</v>
      </c>
      <c r="AA25" s="16">
        <f>Z25*(1+'Water and Waste'!AD40)</f>
        <v>354014434737.35718</v>
      </c>
      <c r="AB25" s="16">
        <f>AA25*(1+'Water and Waste'!AE40)</f>
        <v>352244362563.67041</v>
      </c>
      <c r="AC25" s="16">
        <f>AB25*(1+'Water and Waste'!AF40)</f>
        <v>350483140750.85205</v>
      </c>
      <c r="AD25" s="16">
        <f>AC25*(1+'Water and Waste'!AG40)</f>
        <v>348730725047.09778</v>
      </c>
      <c r="AE25" s="16">
        <f>AD25*(1+'Water and Waste'!AH40)</f>
        <v>346987071421.8623</v>
      </c>
      <c r="AF25" s="16">
        <f>AE25*(1+'Water and Waste'!AI40)</f>
        <v>345252136064.75293</v>
      </c>
    </row>
    <row r="26" spans="1:33">
      <c r="A26" t="s">
        <v>26</v>
      </c>
      <c r="B26" s="16">
        <f>'KEEI BAU - Industry'!R$37*'Others Split'!$D$46*'Others Split'!$I$15</f>
        <v>42981369015031.453</v>
      </c>
      <c r="C26" s="16">
        <f>'KEEI BAU - Industry'!S$37*'Others Split'!$D$46*'Others Split'!$I$15</f>
        <v>43934967103184.086</v>
      </c>
      <c r="D26" s="16">
        <f>'KEEI BAU - Industry'!T$37*'Others Split'!$D$46*'Others Split'!$I$15</f>
        <v>44888565191336.727</v>
      </c>
      <c r="E26" s="16">
        <f>'KEEI BAU - Industry'!U$37*'Others Split'!$D$46*'Others Split'!$I$15</f>
        <v>45842163279489.359</v>
      </c>
      <c r="F26" s="16">
        <f>'KEEI BAU - Industry'!V$37*'Others Split'!$D$46*'Others Split'!$I$15</f>
        <v>46795761367641.992</v>
      </c>
      <c r="G26" s="16">
        <f>'KEEI BAU - Industry'!W$37*'Others Split'!$D$46*'Others Split'!$I$15</f>
        <v>47749359455794.625</v>
      </c>
      <c r="H26" s="16">
        <f>'KEEI BAU - Industry'!X$37*'Others Split'!$D$46*'Others Split'!$I$15</f>
        <v>48190032679654.773</v>
      </c>
      <c r="I26" s="16">
        <f>'KEEI BAU - Industry'!Y$37*'Others Split'!$D$46*'Others Split'!$I$15</f>
        <v>48630705903514.773</v>
      </c>
      <c r="J26" s="16">
        <f>'KEEI BAU - Industry'!Z$37*'Others Split'!$D$46*'Others Split'!$I$15</f>
        <v>49071379127374.789</v>
      </c>
      <c r="K26" s="16">
        <f>'KEEI BAU - Industry'!AA$37*'Others Split'!$D$46*'Others Split'!$I$15</f>
        <v>49512052351234.797</v>
      </c>
      <c r="L26" s="16">
        <f>'KEEI BAU - Industry'!AB$37*'Others Split'!$D$46*'Others Split'!$I$15</f>
        <v>49952725575094.898</v>
      </c>
      <c r="M26" s="16">
        <f>'KEEI BAU - Industry'!AC$37*'Others Split'!$D$46*'Others Split'!$I$15</f>
        <v>50266028132922.188</v>
      </c>
      <c r="N26" s="16">
        <f>'KEEI BAU - Industry'!AD$37*'Others Split'!$D$46*'Others Split'!$I$15</f>
        <v>50579330690749.57</v>
      </c>
      <c r="O26" s="16">
        <f>'KEEI BAU - Industry'!AE$37*'Others Split'!$D$46*'Others Split'!$I$15</f>
        <v>50892633248576.953</v>
      </c>
      <c r="P26" s="16">
        <f>'KEEI BAU - Industry'!AF$37*'Others Split'!$D$46*'Others Split'!$I$15</f>
        <v>51205935806404.336</v>
      </c>
      <c r="Q26" s="16">
        <f>'KEEI BAU - Industry'!AG$37*'Others Split'!$D$46*'Others Split'!$I$15</f>
        <v>51519238364231.695</v>
      </c>
      <c r="R26" s="16">
        <f>'KEEI BAU - Industry'!AH$37*'Others Split'!$D$46*'Others Split'!$I$15</f>
        <v>51765195512432.742</v>
      </c>
      <c r="S26" s="16">
        <f>'KEEI BAU - Industry'!AI$37*'Others Split'!$D$46*'Others Split'!$I$15</f>
        <v>52011152660633.594</v>
      </c>
      <c r="T26" s="16">
        <f>'KEEI BAU - Industry'!AJ$37*'Others Split'!$D$46*'Others Split'!$I$15</f>
        <v>52257109808834.523</v>
      </c>
      <c r="U26" s="16">
        <f>'KEEI BAU - Industry'!AK$37*'Others Split'!$D$46*'Others Split'!$I$15</f>
        <v>52503066957035.469</v>
      </c>
      <c r="V26" s="16">
        <f>'KEEI BAU - Industry'!AL$37*'Others Split'!$D$46*'Others Split'!$I$15</f>
        <v>52749024105236.313</v>
      </c>
      <c r="W26" s="16">
        <f>'KEEI BAU - Industry'!AM$37*'Others Split'!$D$46*'Others Split'!$I$15</f>
        <v>53084775132939.203</v>
      </c>
      <c r="X26" s="16">
        <f>'KEEI BAU - Industry'!AN$37*'Others Split'!$D$46*'Others Split'!$I$15</f>
        <v>53359303060981.633</v>
      </c>
      <c r="Y26" s="16">
        <f>'KEEI BAU - Industry'!AO$37*'Others Split'!$D$46*'Others Split'!$I$15</f>
        <v>53633830989024.148</v>
      </c>
      <c r="Z26" s="16">
        <f>'KEEI BAU - Industry'!AP$37*'Others Split'!$D$46*'Others Split'!$I$15</f>
        <v>53908358917066.586</v>
      </c>
      <c r="AA26" s="16">
        <f>'KEEI BAU - Industry'!AQ$37*'Others Split'!$D$46*'Others Split'!$I$15</f>
        <v>54182886845109.016</v>
      </c>
      <c r="AB26" s="16">
        <f>'KEEI BAU - Industry'!AR$37*'Others Split'!$D$46*'Others Split'!$I$15</f>
        <v>54457414773151.445</v>
      </c>
      <c r="AC26" s="16">
        <f>'KEEI BAU - Industry'!AS$37*'Others Split'!$D$46*'Others Split'!$I$15</f>
        <v>54731942701193.969</v>
      </c>
      <c r="AD26" s="16">
        <f>'KEEI BAU - Industry'!AT$37*'Others Split'!$D$46*'Others Split'!$I$15</f>
        <v>55006470629236.406</v>
      </c>
      <c r="AE26" s="16">
        <f>'KEEI BAU - Industry'!AU$37*'Others Split'!$D$46*'Others Split'!$I$15</f>
        <v>55280998557278.828</v>
      </c>
      <c r="AF26" s="16">
        <f>'KEEI BAU - Industry'!AV$37*'Others Split'!$D$46*'Others Split'!$I$15</f>
        <v>55555526485321.352</v>
      </c>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3CDB2-5A83-4C28-920A-FCCD58C6C0B7}">
  <sheetPr>
    <tabColor rgb="FFFF8989"/>
  </sheetPr>
  <dimension ref="A1:AF83"/>
  <sheetViews>
    <sheetView topLeftCell="A56" workbookViewId="0">
      <selection activeCell="A59" sqref="A59"/>
    </sheetView>
  </sheetViews>
  <sheetFormatPr defaultRowHeight="15"/>
  <cols>
    <col min="1" max="1" width="43.5703125" bestFit="1" customWidth="1"/>
  </cols>
  <sheetData>
    <row r="1" spans="1:32">
      <c r="A1" s="1" t="s">
        <v>791</v>
      </c>
    </row>
    <row r="2" spans="1:32">
      <c r="A2" s="24" t="s">
        <v>27</v>
      </c>
      <c r="B2" s="1">
        <v>2020</v>
      </c>
      <c r="C2" s="1">
        <v>2021</v>
      </c>
      <c r="D2" s="1">
        <v>2022</v>
      </c>
      <c r="E2" s="1">
        <v>2023</v>
      </c>
      <c r="F2" s="1">
        <v>2024</v>
      </c>
      <c r="G2" s="1">
        <v>2025</v>
      </c>
      <c r="H2" s="1">
        <v>2026</v>
      </c>
      <c r="I2" s="1">
        <v>2027</v>
      </c>
      <c r="J2" s="1">
        <v>2028</v>
      </c>
      <c r="K2" s="1">
        <v>2029</v>
      </c>
      <c r="L2" s="1">
        <v>2030</v>
      </c>
      <c r="M2" s="1">
        <v>2031</v>
      </c>
      <c r="N2" s="1">
        <v>2032</v>
      </c>
      <c r="O2" s="1">
        <v>2033</v>
      </c>
      <c r="P2" s="1">
        <v>2034</v>
      </c>
      <c r="Q2" s="1">
        <v>2035</v>
      </c>
      <c r="R2" s="1">
        <v>2036</v>
      </c>
      <c r="S2" s="1">
        <v>2037</v>
      </c>
      <c r="T2" s="1">
        <v>2038</v>
      </c>
      <c r="U2" s="1">
        <v>2039</v>
      </c>
      <c r="V2" s="1">
        <v>2040</v>
      </c>
      <c r="W2" s="1">
        <v>2041</v>
      </c>
      <c r="X2" s="1">
        <v>2042</v>
      </c>
      <c r="Y2" s="1">
        <v>2043</v>
      </c>
      <c r="Z2" s="1">
        <v>2044</v>
      </c>
      <c r="AA2" s="1">
        <v>2045</v>
      </c>
      <c r="AB2" s="1">
        <v>2046</v>
      </c>
      <c r="AC2" s="1">
        <v>2047</v>
      </c>
      <c r="AD2" s="1">
        <v>2048</v>
      </c>
      <c r="AE2" s="1">
        <v>2049</v>
      </c>
      <c r="AF2" s="1">
        <v>2050</v>
      </c>
    </row>
    <row r="3" spans="1:32">
      <c r="A3" t="s">
        <v>2</v>
      </c>
      <c r="B3" s="16">
        <f>SUM('BIFUbC-electricity'!B2,'BIFUbC-coal'!B2,'BIFUbC-natural-gas'!B2,'BIFUbC-biomass'!B2,'BIFUbC-heat'!B2,'BIFUbC-crude-oil'!B2,'BIFUbC-petroleum-diesel'!B2,'BIFUbC-heavy-or-residual-oil'!B2,'BIFUbC-LPG-propane-or-butane'!B2,'BIFUbC-hydrogen'!B2)</f>
        <v>209837040434386.72</v>
      </c>
      <c r="C3" s="16">
        <f>SUM('BIFUbC-electricity'!C2,'BIFUbC-coal'!C2,'BIFUbC-natural-gas'!C2,'BIFUbC-biomass'!C2,'BIFUbC-heat'!C2,'BIFUbC-crude-oil'!C2,'BIFUbC-petroleum-diesel'!C2,'BIFUbC-heavy-or-residual-oil'!C2,'BIFUbC-LPG-propane-or-butane'!C2,'BIFUbC-hydrogen'!C2)</f>
        <v>203557053244147.94</v>
      </c>
      <c r="D3" s="16">
        <f>SUM('BIFUbC-electricity'!D2,'BIFUbC-coal'!D2,'BIFUbC-natural-gas'!D2,'BIFUbC-biomass'!D2,'BIFUbC-heat'!D2,'BIFUbC-crude-oil'!D2,'BIFUbC-petroleum-diesel'!D2,'BIFUbC-heavy-or-residual-oil'!D2,'BIFUbC-LPG-propane-or-butane'!D2,'BIFUbC-hydrogen'!D2)</f>
        <v>209942442337460.78</v>
      </c>
      <c r="E3" s="16">
        <f>SUM('BIFUbC-electricity'!E2,'BIFUbC-coal'!E2,'BIFUbC-natural-gas'!E2,'BIFUbC-biomass'!E2,'BIFUbC-heat'!E2,'BIFUbC-crude-oil'!E2,'BIFUbC-petroleum-diesel'!E2,'BIFUbC-heavy-or-residual-oil'!E2,'BIFUbC-LPG-propane-or-butane'!E2,'BIFUbC-hydrogen'!E2)</f>
        <v>216327831430773.69</v>
      </c>
      <c r="F3" s="16">
        <f>SUM('BIFUbC-electricity'!F2,'BIFUbC-coal'!F2,'BIFUbC-natural-gas'!F2,'BIFUbC-biomass'!F2,'BIFUbC-heat'!F2,'BIFUbC-crude-oil'!F2,'BIFUbC-petroleum-diesel'!F2,'BIFUbC-heavy-or-residual-oil'!F2,'BIFUbC-LPG-propane-or-butane'!F2,'BIFUbC-hydrogen'!F2)</f>
        <v>222713220524086.53</v>
      </c>
      <c r="G3" s="16">
        <f>SUM('BIFUbC-electricity'!G2,'BIFUbC-coal'!G2,'BIFUbC-natural-gas'!G2,'BIFUbC-biomass'!G2,'BIFUbC-heat'!G2,'BIFUbC-crude-oil'!G2,'BIFUbC-petroleum-diesel'!G2,'BIFUbC-heavy-or-residual-oil'!G2,'BIFUbC-LPG-propane-or-butane'!G2,'BIFUbC-hydrogen'!G2)</f>
        <v>229098609617399.41</v>
      </c>
      <c r="H3" s="16">
        <f>SUM('BIFUbC-electricity'!H2,'BIFUbC-coal'!H2,'BIFUbC-natural-gas'!H2,'BIFUbC-biomass'!H2,'BIFUbC-heat'!H2,'BIFUbC-crude-oil'!H2,'BIFUbC-petroleum-diesel'!H2,'BIFUbC-heavy-or-residual-oil'!H2,'BIFUbC-LPG-propane-or-butane'!H2,'BIFUbC-hydrogen'!H2)</f>
        <v>231647764210744.59</v>
      </c>
      <c r="I3" s="16">
        <f>SUM('BIFUbC-electricity'!I2,'BIFUbC-coal'!I2,'BIFUbC-natural-gas'!I2,'BIFUbC-biomass'!I2,'BIFUbC-heat'!I2,'BIFUbC-crude-oil'!I2,'BIFUbC-petroleum-diesel'!I2,'BIFUbC-heavy-or-residual-oil'!I2,'BIFUbC-LPG-propane-or-butane'!I2,'BIFUbC-hydrogen'!I2)</f>
        <v>234196918804089.47</v>
      </c>
      <c r="J3" s="16">
        <f>SUM('BIFUbC-electricity'!J2,'BIFUbC-coal'!J2,'BIFUbC-natural-gas'!J2,'BIFUbC-biomass'!J2,'BIFUbC-heat'!J2,'BIFUbC-crude-oil'!J2,'BIFUbC-petroleum-diesel'!J2,'BIFUbC-heavy-or-residual-oil'!J2,'BIFUbC-LPG-propane-or-butane'!J2,'BIFUbC-hydrogen'!J2)</f>
        <v>236746073397434.13</v>
      </c>
      <c r="K3" s="16">
        <f>SUM('BIFUbC-electricity'!K2,'BIFUbC-coal'!K2,'BIFUbC-natural-gas'!K2,'BIFUbC-biomass'!K2,'BIFUbC-heat'!K2,'BIFUbC-crude-oil'!K2,'BIFUbC-petroleum-diesel'!K2,'BIFUbC-heavy-or-residual-oil'!K2,'BIFUbC-LPG-propane-or-butane'!K2,'BIFUbC-hydrogen'!K2)</f>
        <v>239295227990779</v>
      </c>
      <c r="L3" s="16">
        <f>SUM('BIFUbC-electricity'!L2,'BIFUbC-coal'!L2,'BIFUbC-natural-gas'!L2,'BIFUbC-biomass'!L2,'BIFUbC-heat'!L2,'BIFUbC-crude-oil'!L2,'BIFUbC-petroleum-diesel'!L2,'BIFUbC-heavy-or-residual-oil'!L2,'BIFUbC-LPG-propane-or-butane'!L2,'BIFUbC-hydrogen'!L2)</f>
        <v>241844382584123.66</v>
      </c>
      <c r="M3" s="16">
        <f>SUM('BIFUbC-electricity'!M2,'BIFUbC-coal'!M2,'BIFUbC-natural-gas'!M2,'BIFUbC-biomass'!M2,'BIFUbC-heat'!M2,'BIFUbC-crude-oil'!M2,'BIFUbC-petroleum-diesel'!M2,'BIFUbC-heavy-or-residual-oil'!M2,'BIFUbC-LPG-propane-or-butane'!M2,'BIFUbC-hydrogen'!M2)</f>
        <v>243642237051131.25</v>
      </c>
      <c r="N3" s="16">
        <f>SUM('BIFUbC-electricity'!N2,'BIFUbC-coal'!N2,'BIFUbC-natural-gas'!N2,'BIFUbC-biomass'!N2,'BIFUbC-heat'!N2,'BIFUbC-crude-oil'!N2,'BIFUbC-petroleum-diesel'!N2,'BIFUbC-heavy-or-residual-oil'!N2,'BIFUbC-LPG-propane-or-butane'!N2,'BIFUbC-hydrogen'!N2)</f>
        <v>245440091518138.66</v>
      </c>
      <c r="O3" s="16">
        <f>SUM('BIFUbC-electricity'!O2,'BIFUbC-coal'!O2,'BIFUbC-natural-gas'!O2,'BIFUbC-biomass'!O2,'BIFUbC-heat'!O2,'BIFUbC-crude-oil'!O2,'BIFUbC-petroleum-diesel'!O2,'BIFUbC-heavy-or-residual-oil'!O2,'BIFUbC-LPG-propane-or-butane'!O2,'BIFUbC-hydrogen'!O2)</f>
        <v>247237945985146.25</v>
      </c>
      <c r="P3" s="16">
        <f>SUM('BIFUbC-electricity'!P2,'BIFUbC-coal'!P2,'BIFUbC-natural-gas'!P2,'BIFUbC-biomass'!P2,'BIFUbC-heat'!P2,'BIFUbC-crude-oil'!P2,'BIFUbC-petroleum-diesel'!P2,'BIFUbC-heavy-or-residual-oil'!P2,'BIFUbC-LPG-propane-or-butane'!P2,'BIFUbC-hydrogen'!P2)</f>
        <v>249035800452153.63</v>
      </c>
      <c r="Q3" s="16">
        <f>SUM('BIFUbC-electricity'!Q2,'BIFUbC-coal'!Q2,'BIFUbC-natural-gas'!Q2,'BIFUbC-biomass'!Q2,'BIFUbC-heat'!Q2,'BIFUbC-crude-oil'!Q2,'BIFUbC-petroleum-diesel'!Q2,'BIFUbC-heavy-or-residual-oil'!Q2,'BIFUbC-LPG-propane-or-butane'!Q2,'BIFUbC-hydrogen'!Q2)</f>
        <v>250833654919161</v>
      </c>
      <c r="R3" s="16">
        <f>SUM('BIFUbC-electricity'!R2,'BIFUbC-coal'!R2,'BIFUbC-natural-gas'!R2,'BIFUbC-biomass'!R2,'BIFUbC-heat'!R2,'BIFUbC-crude-oil'!R2,'BIFUbC-petroleum-diesel'!R2,'BIFUbC-heavy-or-residual-oil'!R2,'BIFUbC-LPG-propane-or-butane'!R2,'BIFUbC-hydrogen'!R2)</f>
        <v>252376311188928.84</v>
      </c>
      <c r="S3" s="16">
        <f>SUM('BIFUbC-electricity'!S2,'BIFUbC-coal'!S2,'BIFUbC-natural-gas'!S2,'BIFUbC-biomass'!S2,'BIFUbC-heat'!S2,'BIFUbC-crude-oil'!S2,'BIFUbC-petroleum-diesel'!S2,'BIFUbC-heavy-or-residual-oil'!S2,'BIFUbC-LPG-propane-or-butane'!S2,'BIFUbC-hydrogen'!S2)</f>
        <v>253918967458696.25</v>
      </c>
      <c r="T3" s="16">
        <f>SUM('BIFUbC-electricity'!T2,'BIFUbC-coal'!T2,'BIFUbC-natural-gas'!T2,'BIFUbC-biomass'!T2,'BIFUbC-heat'!T2,'BIFUbC-crude-oil'!T2,'BIFUbC-petroleum-diesel'!T2,'BIFUbC-heavy-or-residual-oil'!T2,'BIFUbC-LPG-propane-or-butane'!T2,'BIFUbC-hydrogen'!T2)</f>
        <v>255461623728463.56</v>
      </c>
      <c r="U3" s="16">
        <f>SUM('BIFUbC-electricity'!U2,'BIFUbC-coal'!U2,'BIFUbC-natural-gas'!U2,'BIFUbC-biomass'!U2,'BIFUbC-heat'!U2,'BIFUbC-crude-oil'!U2,'BIFUbC-petroleum-diesel'!U2,'BIFUbC-heavy-or-residual-oil'!U2,'BIFUbC-LPG-propane-or-butane'!U2,'BIFUbC-hydrogen'!U2)</f>
        <v>257004279998231.22</v>
      </c>
      <c r="V3" s="16">
        <f>SUM('BIFUbC-electricity'!V2,'BIFUbC-coal'!V2,'BIFUbC-natural-gas'!V2,'BIFUbC-biomass'!V2,'BIFUbC-heat'!V2,'BIFUbC-crude-oil'!V2,'BIFUbC-petroleum-diesel'!V2,'BIFUbC-heavy-or-residual-oil'!V2,'BIFUbC-LPG-propane-or-butane'!V2,'BIFUbC-hydrogen'!V2)</f>
        <v>258546936267998.19</v>
      </c>
      <c r="W3" s="16">
        <f>SUM('BIFUbC-electricity'!W2,'BIFUbC-coal'!W2,'BIFUbC-natural-gas'!W2,'BIFUbC-biomass'!W2,'BIFUbC-heat'!W2,'BIFUbC-crude-oil'!W2,'BIFUbC-petroleum-diesel'!W2,'BIFUbC-heavy-or-residual-oil'!W2,'BIFUbC-LPG-propane-or-butane'!W2,'BIFUbC-hydrogen'!W2)</f>
        <v>260429856800752.53</v>
      </c>
      <c r="X3" s="16">
        <f>SUM('BIFUbC-electricity'!X2,'BIFUbC-coal'!X2,'BIFUbC-natural-gas'!X2,'BIFUbC-biomass'!X2,'BIFUbC-heat'!X2,'BIFUbC-crude-oil'!X2,'BIFUbC-petroleum-diesel'!X2,'BIFUbC-heavy-or-residual-oil'!X2,'BIFUbC-LPG-propane-or-butane'!X2,'BIFUbC-hydrogen'!X2)</f>
        <v>262080778972379.41</v>
      </c>
      <c r="Y3" s="16">
        <f>SUM('BIFUbC-electricity'!Y2,'BIFUbC-coal'!Y2,'BIFUbC-natural-gas'!Y2,'BIFUbC-biomass'!Y2,'BIFUbC-heat'!Y2,'BIFUbC-crude-oil'!Y2,'BIFUbC-petroleum-diesel'!Y2,'BIFUbC-heavy-or-residual-oil'!Y2,'BIFUbC-LPG-propane-or-butane'!Y2,'BIFUbC-hydrogen'!Y2)</f>
        <v>263731701144006.44</v>
      </c>
      <c r="Z3" s="16">
        <f>SUM('BIFUbC-electricity'!Z2,'BIFUbC-coal'!Z2,'BIFUbC-natural-gas'!Z2,'BIFUbC-biomass'!Z2,'BIFUbC-heat'!Z2,'BIFUbC-crude-oil'!Z2,'BIFUbC-petroleum-diesel'!Z2,'BIFUbC-heavy-or-residual-oil'!Z2,'BIFUbC-LPG-propane-or-butane'!Z2,'BIFUbC-hydrogen'!Z2)</f>
        <v>265382623315633.16</v>
      </c>
      <c r="AA3" s="16">
        <f>SUM('BIFUbC-electricity'!AA2,'BIFUbC-coal'!AA2,'BIFUbC-natural-gas'!AA2,'BIFUbC-biomass'!AA2,'BIFUbC-heat'!AA2,'BIFUbC-crude-oil'!AA2,'BIFUbC-petroleum-diesel'!AA2,'BIFUbC-heavy-or-residual-oil'!AA2,'BIFUbC-LPG-propane-or-butane'!AA2,'BIFUbC-hydrogen'!AA2)</f>
        <v>267033545487260.13</v>
      </c>
      <c r="AB3" s="16">
        <f>SUM('BIFUbC-electricity'!AB2,'BIFUbC-coal'!AB2,'BIFUbC-natural-gas'!AB2,'BIFUbC-biomass'!AB2,'BIFUbC-heat'!AB2,'BIFUbC-crude-oil'!AB2,'BIFUbC-petroleum-diesel'!AB2,'BIFUbC-heavy-or-residual-oil'!AB2,'BIFUbC-LPG-propane-or-butane'!AB2,'BIFUbC-hydrogen'!AB2)</f>
        <v>268684467658886.88</v>
      </c>
      <c r="AC3" s="16">
        <f>SUM('BIFUbC-electricity'!AC2,'BIFUbC-coal'!AC2,'BIFUbC-natural-gas'!AC2,'BIFUbC-biomass'!AC2,'BIFUbC-heat'!AC2,'BIFUbC-crude-oil'!AC2,'BIFUbC-petroleum-diesel'!AC2,'BIFUbC-heavy-or-residual-oil'!AC2,'BIFUbC-LPG-propane-or-butane'!AC2,'BIFUbC-hydrogen'!AC2)</f>
        <v>270335389830513.78</v>
      </c>
      <c r="AD3" s="16">
        <f>SUM('BIFUbC-electricity'!AD2,'BIFUbC-coal'!AD2,'BIFUbC-natural-gas'!AD2,'BIFUbC-biomass'!AD2,'BIFUbC-heat'!AD2,'BIFUbC-crude-oil'!AD2,'BIFUbC-petroleum-diesel'!AD2,'BIFUbC-heavy-or-residual-oil'!AD2,'BIFUbC-LPG-propane-or-butane'!AD2,'BIFUbC-hydrogen'!AD2)</f>
        <v>271986312002140.72</v>
      </c>
      <c r="AE3" s="16">
        <f>SUM('BIFUbC-electricity'!AE2,'BIFUbC-coal'!AE2,'BIFUbC-natural-gas'!AE2,'BIFUbC-biomass'!AE2,'BIFUbC-heat'!AE2,'BIFUbC-crude-oil'!AE2,'BIFUbC-petroleum-diesel'!AE2,'BIFUbC-heavy-or-residual-oil'!AE2,'BIFUbC-LPG-propane-or-butane'!AE2,'BIFUbC-hydrogen'!AE2)</f>
        <v>273637234173767.59</v>
      </c>
      <c r="AF3" s="16">
        <f>SUM('BIFUbC-electricity'!AF2,'BIFUbC-coal'!AF2,'BIFUbC-natural-gas'!AF2,'BIFUbC-biomass'!AF2,'BIFUbC-heat'!AF2,'BIFUbC-crude-oil'!AF2,'BIFUbC-petroleum-diesel'!AF2,'BIFUbC-heavy-or-residual-oil'!AF2,'BIFUbC-LPG-propane-or-butane'!AF2,'BIFUbC-hydrogen'!AF2)</f>
        <v>275288156345394.47</v>
      </c>
    </row>
    <row r="4" spans="1:32">
      <c r="A4" t="s">
        <v>3</v>
      </c>
      <c r="B4" s="16">
        <f>SUM('BIFUbC-electricity'!B3,'BIFUbC-coal'!B3,'BIFUbC-natural-gas'!B3,'BIFUbC-biomass'!B3,'BIFUbC-heat'!B3,'BIFUbC-crude-oil'!B3,'BIFUbC-petroleum-diesel'!B3,'BIFUbC-heavy-or-residual-oil'!B3,'BIFUbC-LPG-propane-or-butane'!B3,'BIFUbC-hydrogen'!B3)</f>
        <v>13048331901963.146</v>
      </c>
      <c r="C4" s="16">
        <f>SUM('BIFUbC-electricity'!C3,'BIFUbC-coal'!C3,'BIFUbC-natural-gas'!C3,'BIFUbC-biomass'!C3,'BIFUbC-heat'!C3,'BIFUbC-crude-oil'!C3,'BIFUbC-petroleum-diesel'!C3,'BIFUbC-heavy-or-residual-oil'!C3,'BIFUbC-LPG-propane-or-butane'!C3,'BIFUbC-hydrogen'!C3)</f>
        <v>387467651140.53052</v>
      </c>
      <c r="D4" s="16">
        <f>SUM('BIFUbC-electricity'!D3,'BIFUbC-coal'!D3,'BIFUbC-natural-gas'!D3,'BIFUbC-biomass'!D3,'BIFUbC-heat'!D3,'BIFUbC-crude-oil'!D3,'BIFUbC-petroleum-diesel'!D3,'BIFUbC-heavy-or-residual-oil'!D3,'BIFUbC-LPG-propane-or-butane'!D3,'BIFUbC-hydrogen'!D3)</f>
        <v>391979683869.62982</v>
      </c>
      <c r="E4" s="16">
        <f>SUM('BIFUbC-electricity'!E3,'BIFUbC-coal'!E3,'BIFUbC-natural-gas'!E3,'BIFUbC-biomass'!E3,'BIFUbC-heat'!E3,'BIFUbC-crude-oil'!E3,'BIFUbC-petroleum-diesel'!E3,'BIFUbC-heavy-or-residual-oil'!E3,'BIFUbC-LPG-propane-or-butane'!E3,'BIFUbC-hydrogen'!E3)</f>
        <v>396491716598.7309</v>
      </c>
      <c r="F4" s="16">
        <f>SUM('BIFUbC-electricity'!F3,'BIFUbC-coal'!F3,'BIFUbC-natural-gas'!F3,'BIFUbC-biomass'!F3,'BIFUbC-heat'!F3,'BIFUbC-crude-oil'!F3,'BIFUbC-petroleum-diesel'!F3,'BIFUbC-heavy-or-residual-oil'!F3,'BIFUbC-LPG-propane-or-butane'!F3,'BIFUbC-hydrogen'!F3)</f>
        <v>401003749327.83026</v>
      </c>
      <c r="G4" s="16">
        <f>SUM('BIFUbC-electricity'!G3,'BIFUbC-coal'!G3,'BIFUbC-natural-gas'!G3,'BIFUbC-biomass'!G3,'BIFUbC-heat'!G3,'BIFUbC-crude-oil'!G3,'BIFUbC-petroleum-diesel'!G3,'BIFUbC-heavy-or-residual-oil'!G3,'BIFUbC-LPG-propane-or-butane'!G3,'BIFUbC-hydrogen'!G3)</f>
        <v>405515782056.93091</v>
      </c>
      <c r="H4" s="16">
        <f>SUM('BIFUbC-electricity'!H3,'BIFUbC-coal'!H3,'BIFUbC-natural-gas'!H3,'BIFUbC-biomass'!H3,'BIFUbC-heat'!H3,'BIFUbC-crude-oil'!H3,'BIFUbC-petroleum-diesel'!H3,'BIFUbC-heavy-or-residual-oil'!H3,'BIFUbC-LPG-propane-or-butane'!H3,'BIFUbC-hydrogen'!H3)</f>
        <v>407102976955.73389</v>
      </c>
      <c r="I4" s="16">
        <f>SUM('BIFUbC-electricity'!I3,'BIFUbC-coal'!I3,'BIFUbC-natural-gas'!I3,'BIFUbC-biomass'!I3,'BIFUbC-heat'!I3,'BIFUbC-crude-oil'!I3,'BIFUbC-petroleum-diesel'!I3,'BIFUbC-heavy-or-residual-oil'!I3,'BIFUbC-LPG-propane-or-butane'!I3,'BIFUbC-hydrogen'!I3)</f>
        <v>408690171854.53735</v>
      </c>
      <c r="J4" s="16">
        <f>SUM('BIFUbC-electricity'!J3,'BIFUbC-coal'!J3,'BIFUbC-natural-gas'!J3,'BIFUbC-biomass'!J3,'BIFUbC-heat'!J3,'BIFUbC-crude-oil'!J3,'BIFUbC-petroleum-diesel'!J3,'BIFUbC-heavy-or-residual-oil'!J3,'BIFUbC-LPG-propane-or-butane'!J3,'BIFUbC-hydrogen'!J3)</f>
        <v>410277366753.34033</v>
      </c>
      <c r="K4" s="16">
        <f>SUM('BIFUbC-electricity'!K3,'BIFUbC-coal'!K3,'BIFUbC-natural-gas'!K3,'BIFUbC-biomass'!K3,'BIFUbC-heat'!K3,'BIFUbC-crude-oil'!K3,'BIFUbC-petroleum-diesel'!K3,'BIFUbC-heavy-or-residual-oil'!K3,'BIFUbC-LPG-propane-or-butane'!K3,'BIFUbC-hydrogen'!K3)</f>
        <v>411864561652.1438</v>
      </c>
      <c r="L4" s="16">
        <f>SUM('BIFUbC-electricity'!L3,'BIFUbC-coal'!L3,'BIFUbC-natural-gas'!L3,'BIFUbC-biomass'!L3,'BIFUbC-heat'!L3,'BIFUbC-crude-oil'!L3,'BIFUbC-petroleum-diesel'!L3,'BIFUbC-heavy-or-residual-oil'!L3,'BIFUbC-LPG-propane-or-butane'!L3,'BIFUbC-hydrogen'!L3)</f>
        <v>413451756550.94702</v>
      </c>
      <c r="M4" s="16">
        <f>SUM('BIFUbC-electricity'!M3,'BIFUbC-coal'!M3,'BIFUbC-natural-gas'!M3,'BIFUbC-biomass'!M3,'BIFUbC-heat'!M3,'BIFUbC-crude-oil'!M3,'BIFUbC-petroleum-diesel'!M3,'BIFUbC-heavy-or-residual-oil'!M3,'BIFUbC-LPG-propane-or-butane'!M3,'BIFUbC-hydrogen'!M3)</f>
        <v>411961226050.54834</v>
      </c>
      <c r="N4" s="16">
        <f>SUM('BIFUbC-electricity'!N3,'BIFUbC-coal'!N3,'BIFUbC-natural-gas'!N3,'BIFUbC-biomass'!N3,'BIFUbC-heat'!N3,'BIFUbC-crude-oil'!N3,'BIFUbC-petroleum-diesel'!N3,'BIFUbC-heavy-or-residual-oil'!N3,'BIFUbC-LPG-propane-or-butane'!N3,'BIFUbC-hydrogen'!N3)</f>
        <v>410470695550.14941</v>
      </c>
      <c r="O4" s="16">
        <f>SUM('BIFUbC-electricity'!O3,'BIFUbC-coal'!O3,'BIFUbC-natural-gas'!O3,'BIFUbC-biomass'!O3,'BIFUbC-heat'!O3,'BIFUbC-crude-oil'!O3,'BIFUbC-petroleum-diesel'!O3,'BIFUbC-heavy-or-residual-oil'!O3,'BIFUbC-LPG-propane-or-butane'!O3,'BIFUbC-hydrogen'!O3)</f>
        <v>408980165049.75098</v>
      </c>
      <c r="P4" s="16">
        <f>SUM('BIFUbC-electricity'!P3,'BIFUbC-coal'!P3,'BIFUbC-natural-gas'!P3,'BIFUbC-biomass'!P3,'BIFUbC-heat'!P3,'BIFUbC-crude-oil'!P3,'BIFUbC-petroleum-diesel'!P3,'BIFUbC-heavy-or-residual-oil'!P3,'BIFUbC-LPG-propane-or-butane'!P3,'BIFUbC-hydrogen'!P3)</f>
        <v>407489634549.35205</v>
      </c>
      <c r="Q4" s="16">
        <f>SUM('BIFUbC-electricity'!Q3,'BIFUbC-coal'!Q3,'BIFUbC-natural-gas'!Q3,'BIFUbC-biomass'!Q3,'BIFUbC-heat'!Q3,'BIFUbC-crude-oil'!Q3,'BIFUbC-petroleum-diesel'!Q3,'BIFUbC-heavy-or-residual-oil'!Q3,'BIFUbC-LPG-propane-or-butane'!Q3,'BIFUbC-hydrogen'!Q3)</f>
        <v>405999104048.95355</v>
      </c>
      <c r="R4" s="16">
        <f>SUM('BIFUbC-electricity'!R3,'BIFUbC-coal'!R3,'BIFUbC-natural-gas'!R3,'BIFUbC-biomass'!R3,'BIFUbC-heat'!R3,'BIFUbC-crude-oil'!R3,'BIFUbC-petroleum-diesel'!R3,'BIFUbC-heavy-or-residual-oil'!R3,'BIFUbC-LPG-propane-or-butane'!R3,'BIFUbC-hydrogen'!R3)</f>
        <v>397640222811.91522</v>
      </c>
      <c r="S4" s="16">
        <f>SUM('BIFUbC-electricity'!S3,'BIFUbC-coal'!S3,'BIFUbC-natural-gas'!S3,'BIFUbC-biomass'!S3,'BIFUbC-heat'!S3,'BIFUbC-crude-oil'!S3,'BIFUbC-petroleum-diesel'!S3,'BIFUbC-heavy-or-residual-oil'!S3,'BIFUbC-LPG-propane-or-butane'!S3,'BIFUbC-hydrogen'!S3)</f>
        <v>389281341574.88159</v>
      </c>
      <c r="T4" s="16">
        <f>SUM('BIFUbC-electricity'!T3,'BIFUbC-coal'!T3,'BIFUbC-natural-gas'!T3,'BIFUbC-biomass'!T3,'BIFUbC-heat'!T3,'BIFUbC-crude-oil'!T3,'BIFUbC-petroleum-diesel'!T3,'BIFUbC-heavy-or-residual-oil'!T3,'BIFUbC-LPG-propane-or-butane'!T3,'BIFUbC-hydrogen'!T3)</f>
        <v>380922460337.84442</v>
      </c>
      <c r="U4" s="16">
        <f>SUM('BIFUbC-electricity'!U3,'BIFUbC-coal'!U3,'BIFUbC-natural-gas'!U3,'BIFUbC-biomass'!U3,'BIFUbC-heat'!U3,'BIFUbC-crude-oil'!U3,'BIFUbC-petroleum-diesel'!U3,'BIFUbC-heavy-or-residual-oil'!U3,'BIFUbC-LPG-propane-or-butane'!U3,'BIFUbC-hydrogen'!U3)</f>
        <v>372563579100.80731</v>
      </c>
      <c r="V4" s="16">
        <f>SUM('BIFUbC-electricity'!V3,'BIFUbC-coal'!V3,'BIFUbC-natural-gas'!V3,'BIFUbC-biomass'!V3,'BIFUbC-heat'!V3,'BIFUbC-crude-oil'!V3,'BIFUbC-petroleum-diesel'!V3,'BIFUbC-heavy-or-residual-oil'!V3,'BIFUbC-LPG-propane-or-butane'!V3,'BIFUbC-hydrogen'!V3)</f>
        <v>364204697863.77344</v>
      </c>
      <c r="W4" s="16">
        <f>SUM('BIFUbC-electricity'!W3,'BIFUbC-coal'!W3,'BIFUbC-natural-gas'!W3,'BIFUbC-biomass'!W3,'BIFUbC-heat'!W3,'BIFUbC-crude-oil'!W3,'BIFUbC-petroleum-diesel'!W3,'BIFUbC-heavy-or-residual-oil'!W3,'BIFUbC-LPG-propane-or-butane'!W3,'BIFUbC-hydrogen'!W3)</f>
        <v>365003617608.91852</v>
      </c>
      <c r="X4" s="16">
        <f>SUM('BIFUbC-electricity'!X3,'BIFUbC-coal'!X3,'BIFUbC-natural-gas'!X3,'BIFUbC-biomass'!X3,'BIFUbC-heat'!X3,'BIFUbC-crude-oil'!X3,'BIFUbC-petroleum-diesel'!X3,'BIFUbC-heavy-or-residual-oil'!X3,'BIFUbC-LPG-propane-or-butane'!X3,'BIFUbC-hydrogen'!X3)</f>
        <v>359558582138.93958</v>
      </c>
      <c r="Y4" s="16">
        <f>SUM('BIFUbC-electricity'!Y3,'BIFUbC-coal'!Y3,'BIFUbC-natural-gas'!Y3,'BIFUbC-biomass'!Y3,'BIFUbC-heat'!Y3,'BIFUbC-crude-oil'!Y3,'BIFUbC-petroleum-diesel'!Y3,'BIFUbC-heavy-or-residual-oil'!Y3,'BIFUbC-LPG-propane-or-butane'!Y3,'BIFUbC-hydrogen'!Y3)</f>
        <v>354113546668.96234</v>
      </c>
      <c r="Z4" s="16">
        <f>SUM('BIFUbC-electricity'!Z3,'BIFUbC-coal'!Z3,'BIFUbC-natural-gas'!Z3,'BIFUbC-biomass'!Z3,'BIFUbC-heat'!Z3,'BIFUbC-crude-oil'!Z3,'BIFUbC-petroleum-diesel'!Z3,'BIFUbC-heavy-or-residual-oil'!Z3,'BIFUbC-LPG-propane-or-butane'!Z3,'BIFUbC-hydrogen'!Z3)</f>
        <v>348668511198.98334</v>
      </c>
      <c r="AA4" s="16">
        <f>SUM('BIFUbC-electricity'!AA3,'BIFUbC-coal'!AA3,'BIFUbC-natural-gas'!AA3,'BIFUbC-biomass'!AA3,'BIFUbC-heat'!AA3,'BIFUbC-crude-oil'!AA3,'BIFUbC-petroleum-diesel'!AA3,'BIFUbC-heavy-or-residual-oil'!AA3,'BIFUbC-LPG-propane-or-butane'!AA3,'BIFUbC-hydrogen'!AA3)</f>
        <v>343223475729.0061</v>
      </c>
      <c r="AB4" s="16">
        <f>SUM('BIFUbC-electricity'!AB3,'BIFUbC-coal'!AB3,'BIFUbC-natural-gas'!AB3,'BIFUbC-biomass'!AB3,'BIFUbC-heat'!AB3,'BIFUbC-crude-oil'!AB3,'BIFUbC-petroleum-diesel'!AB3,'BIFUbC-heavy-or-residual-oil'!AB3,'BIFUbC-LPG-propane-or-butane'!AB3,'BIFUbC-hydrogen'!AB3)</f>
        <v>337778440259.02893</v>
      </c>
      <c r="AC4" s="16">
        <f>SUM('BIFUbC-electricity'!AC3,'BIFUbC-coal'!AC3,'BIFUbC-natural-gas'!AC3,'BIFUbC-biomass'!AC3,'BIFUbC-heat'!AC3,'BIFUbC-crude-oil'!AC3,'BIFUbC-petroleum-diesel'!AC3,'BIFUbC-heavy-or-residual-oil'!AC3,'BIFUbC-LPG-propane-or-butane'!AC3,'BIFUbC-hydrogen'!AC3)</f>
        <v>332333404789.04993</v>
      </c>
      <c r="AD4" s="16">
        <f>SUM('BIFUbC-electricity'!AD3,'BIFUbC-coal'!AD3,'BIFUbC-natural-gas'!AD3,'BIFUbC-biomass'!AD3,'BIFUbC-heat'!AD3,'BIFUbC-crude-oil'!AD3,'BIFUbC-petroleum-diesel'!AD3,'BIFUbC-heavy-or-residual-oil'!AD3,'BIFUbC-LPG-propane-or-butane'!AD3,'BIFUbC-hydrogen'!AD3)</f>
        <v>326888369319.07269</v>
      </c>
      <c r="AE4" s="16">
        <f>SUM('BIFUbC-electricity'!AE3,'BIFUbC-coal'!AE3,'BIFUbC-natural-gas'!AE3,'BIFUbC-biomass'!AE3,'BIFUbC-heat'!AE3,'BIFUbC-crude-oil'!AE3,'BIFUbC-petroleum-diesel'!AE3,'BIFUbC-heavy-or-residual-oil'!AE3,'BIFUbC-LPG-propane-or-butane'!AE3,'BIFUbC-hydrogen'!AE3)</f>
        <v>321443333849.09546</v>
      </c>
      <c r="AF4" s="16">
        <f>SUM('BIFUbC-electricity'!AF3,'BIFUbC-coal'!AF3,'BIFUbC-natural-gas'!AF3,'BIFUbC-biomass'!AF3,'BIFUbC-heat'!AF3,'BIFUbC-crude-oil'!AF3,'BIFUbC-petroleum-diesel'!AF3,'BIFUbC-heavy-or-residual-oil'!AF3,'BIFUbC-LPG-propane-or-butane'!AF3,'BIFUbC-hydrogen'!AF3)</f>
        <v>315998298379.11646</v>
      </c>
    </row>
    <row r="5" spans="1:32">
      <c r="A5" t="s">
        <v>4</v>
      </c>
      <c r="B5" s="16">
        <f>SUM('BIFUbC-electricity'!B4,'BIFUbC-coal'!B4,'BIFUbC-natural-gas'!B4,'BIFUbC-biomass'!B4,'BIFUbC-heat'!B4,'BIFUbC-crude-oil'!B4,'BIFUbC-petroleum-diesel'!B4,'BIFUbC-heavy-or-residual-oil'!B4,'BIFUbC-LPG-propane-or-butane'!B4,'BIFUbC-hydrogen'!B4)</f>
        <v>139126610879.03522</v>
      </c>
      <c r="C5" s="16">
        <f>SUM('BIFUbC-electricity'!C4,'BIFUbC-coal'!C4,'BIFUbC-natural-gas'!C4,'BIFUbC-biomass'!C4,'BIFUbC-heat'!C4,'BIFUbC-crude-oil'!C4,'BIFUbC-petroleum-diesel'!C4,'BIFUbC-heavy-or-residual-oil'!C4,'BIFUbC-LPG-propane-or-butane'!C4,'BIFUbC-hydrogen'!C4)</f>
        <v>134180545787.83896</v>
      </c>
      <c r="D5" s="16">
        <f>SUM('BIFUbC-electricity'!D4,'BIFUbC-coal'!D4,'BIFUbC-natural-gas'!D4,'BIFUbC-biomass'!D4,'BIFUbC-heat'!D4,'BIFUbC-crude-oil'!D4,'BIFUbC-petroleum-diesel'!D4,'BIFUbC-heavy-or-residual-oil'!D4,'BIFUbC-LPG-propane-or-butane'!D4,'BIFUbC-hydrogen'!D4)</f>
        <v>129234480696.64418</v>
      </c>
      <c r="E5" s="16">
        <f>SUM('BIFUbC-electricity'!E4,'BIFUbC-coal'!E4,'BIFUbC-natural-gas'!E4,'BIFUbC-biomass'!E4,'BIFUbC-heat'!E4,'BIFUbC-crude-oil'!E4,'BIFUbC-petroleum-diesel'!E4,'BIFUbC-heavy-or-residual-oil'!E4,'BIFUbC-LPG-propane-or-butane'!E4,'BIFUbC-hydrogen'!E4)</f>
        <v>124288415605.44939</v>
      </c>
      <c r="F5" s="16">
        <f>SUM('BIFUbC-electricity'!F4,'BIFUbC-coal'!F4,'BIFUbC-natural-gas'!F4,'BIFUbC-biomass'!F4,'BIFUbC-heat'!F4,'BIFUbC-crude-oil'!F4,'BIFUbC-petroleum-diesel'!F4,'BIFUbC-heavy-or-residual-oil'!F4,'BIFUbC-LPG-propane-or-butane'!F4,'BIFUbC-hydrogen'!F4)</f>
        <v>119342350514.25461</v>
      </c>
      <c r="G5" s="16">
        <f>SUM('BIFUbC-electricity'!G4,'BIFUbC-coal'!G4,'BIFUbC-natural-gas'!G4,'BIFUbC-biomass'!G4,'BIFUbC-heat'!G4,'BIFUbC-crude-oil'!G4,'BIFUbC-petroleum-diesel'!G4,'BIFUbC-heavy-or-residual-oil'!G4,'BIFUbC-LPG-propane-or-butane'!G4,'BIFUbC-hydrogen'!G4)</f>
        <v>114396285423.05949</v>
      </c>
      <c r="H5" s="16">
        <f>SUM('BIFUbC-electricity'!H4,'BIFUbC-coal'!H4,'BIFUbC-natural-gas'!H4,'BIFUbC-biomass'!H4,'BIFUbC-heat'!H4,'BIFUbC-crude-oil'!H4,'BIFUbC-petroleum-diesel'!H4,'BIFUbC-heavy-or-residual-oil'!H4,'BIFUbC-LPG-propane-or-butane'!H4,'BIFUbC-hydrogen'!H4)</f>
        <v>114730348973.88715</v>
      </c>
      <c r="I5" s="16">
        <f>SUM('BIFUbC-electricity'!I4,'BIFUbC-coal'!I4,'BIFUbC-natural-gas'!I4,'BIFUbC-biomass'!I4,'BIFUbC-heat'!I4,'BIFUbC-crude-oil'!I4,'BIFUbC-petroleum-diesel'!I4,'BIFUbC-heavy-or-residual-oil'!I4,'BIFUbC-LPG-propane-or-butane'!I4,'BIFUbC-hydrogen'!I4)</f>
        <v>115064412524.71483</v>
      </c>
      <c r="J5" s="16">
        <f>SUM('BIFUbC-electricity'!J4,'BIFUbC-coal'!J4,'BIFUbC-natural-gas'!J4,'BIFUbC-biomass'!J4,'BIFUbC-heat'!J4,'BIFUbC-crude-oil'!J4,'BIFUbC-petroleum-diesel'!J4,'BIFUbC-heavy-or-residual-oil'!J4,'BIFUbC-LPG-propane-or-butane'!J4,'BIFUbC-hydrogen'!J4)</f>
        <v>115398476075.54242</v>
      </c>
      <c r="K5" s="16">
        <f>SUM('BIFUbC-electricity'!K4,'BIFUbC-coal'!K4,'BIFUbC-natural-gas'!K4,'BIFUbC-biomass'!K4,'BIFUbC-heat'!K4,'BIFUbC-crude-oil'!K4,'BIFUbC-petroleum-diesel'!K4,'BIFUbC-heavy-or-residual-oil'!K4,'BIFUbC-LPG-propane-or-butane'!K4,'BIFUbC-hydrogen'!K4)</f>
        <v>115732539626.3701</v>
      </c>
      <c r="L5" s="16">
        <f>SUM('BIFUbC-electricity'!L4,'BIFUbC-coal'!L4,'BIFUbC-natural-gas'!L4,'BIFUbC-biomass'!L4,'BIFUbC-heat'!L4,'BIFUbC-crude-oil'!L4,'BIFUbC-petroleum-diesel'!L4,'BIFUbC-heavy-or-residual-oil'!L4,'BIFUbC-LPG-propane-or-butane'!L4,'BIFUbC-hydrogen'!L4)</f>
        <v>116066603177.19768</v>
      </c>
      <c r="M5" s="16">
        <f>SUM('BIFUbC-electricity'!M4,'BIFUbC-coal'!M4,'BIFUbC-natural-gas'!M4,'BIFUbC-biomass'!M4,'BIFUbC-heat'!M4,'BIFUbC-crude-oil'!M4,'BIFUbC-petroleum-diesel'!M4,'BIFUbC-heavy-or-residual-oil'!M4,'BIFUbC-LPG-propane-or-butane'!M4,'BIFUbC-hydrogen'!M4)</f>
        <v>116006162251.38039</v>
      </c>
      <c r="N5" s="16">
        <f>SUM('BIFUbC-electricity'!N4,'BIFUbC-coal'!N4,'BIFUbC-natural-gas'!N4,'BIFUbC-biomass'!N4,'BIFUbC-heat'!N4,'BIFUbC-crude-oil'!N4,'BIFUbC-petroleum-diesel'!N4,'BIFUbC-heavy-or-residual-oil'!N4,'BIFUbC-LPG-propane-or-butane'!N4,'BIFUbC-hydrogen'!N4)</f>
        <v>115945721325.56308</v>
      </c>
      <c r="O5" s="16">
        <f>SUM('BIFUbC-electricity'!O4,'BIFUbC-coal'!O4,'BIFUbC-natural-gas'!O4,'BIFUbC-biomass'!O4,'BIFUbC-heat'!O4,'BIFUbC-crude-oil'!O4,'BIFUbC-petroleum-diesel'!O4,'BIFUbC-heavy-or-residual-oil'!O4,'BIFUbC-LPG-propane-or-butane'!O4,'BIFUbC-hydrogen'!O4)</f>
        <v>115885280399.74576</v>
      </c>
      <c r="P5" s="16">
        <f>SUM('BIFUbC-electricity'!P4,'BIFUbC-coal'!P4,'BIFUbC-natural-gas'!P4,'BIFUbC-biomass'!P4,'BIFUbC-heat'!P4,'BIFUbC-crude-oil'!P4,'BIFUbC-petroleum-diesel'!P4,'BIFUbC-heavy-or-residual-oil'!P4,'BIFUbC-LPG-propane-or-butane'!P4,'BIFUbC-hydrogen'!P4)</f>
        <v>115824839473.92844</v>
      </c>
      <c r="Q5" s="16">
        <f>SUM('BIFUbC-electricity'!Q4,'BIFUbC-coal'!Q4,'BIFUbC-natural-gas'!Q4,'BIFUbC-biomass'!Q4,'BIFUbC-heat'!Q4,'BIFUbC-crude-oil'!Q4,'BIFUbC-petroleum-diesel'!Q4,'BIFUbC-heavy-or-residual-oil'!Q4,'BIFUbC-LPG-propane-or-butane'!Q4,'BIFUbC-hydrogen'!Q4)</f>
        <v>115764398548.1111</v>
      </c>
      <c r="R5" s="16">
        <f>SUM('BIFUbC-electricity'!R4,'BIFUbC-coal'!R4,'BIFUbC-natural-gas'!R4,'BIFUbC-biomass'!R4,'BIFUbC-heat'!R4,'BIFUbC-crude-oil'!R4,'BIFUbC-petroleum-diesel'!R4,'BIFUbC-heavy-or-residual-oil'!R4,'BIFUbC-LPG-propane-or-butane'!R4,'BIFUbC-hydrogen'!R4)</f>
        <v>115508434868.29439</v>
      </c>
      <c r="S5" s="16">
        <f>SUM('BIFUbC-electricity'!S4,'BIFUbC-coal'!S4,'BIFUbC-natural-gas'!S4,'BIFUbC-biomass'!S4,'BIFUbC-heat'!S4,'BIFUbC-crude-oil'!S4,'BIFUbC-petroleum-diesel'!S4,'BIFUbC-heavy-or-residual-oil'!S4,'BIFUbC-LPG-propane-or-butane'!S4,'BIFUbC-hydrogen'!S4)</f>
        <v>115252471188.47769</v>
      </c>
      <c r="T5" s="16">
        <f>SUM('BIFUbC-electricity'!T4,'BIFUbC-coal'!T4,'BIFUbC-natural-gas'!T4,'BIFUbC-biomass'!T4,'BIFUbC-heat'!T4,'BIFUbC-crude-oil'!T4,'BIFUbC-petroleum-diesel'!T4,'BIFUbC-heavy-or-residual-oil'!T4,'BIFUbC-LPG-propane-or-butane'!T4,'BIFUbC-hydrogen'!T4)</f>
        <v>114996507508.661</v>
      </c>
      <c r="U5" s="16">
        <f>SUM('BIFUbC-electricity'!U4,'BIFUbC-coal'!U4,'BIFUbC-natural-gas'!U4,'BIFUbC-biomass'!U4,'BIFUbC-heat'!U4,'BIFUbC-crude-oil'!U4,'BIFUbC-petroleum-diesel'!U4,'BIFUbC-heavy-or-residual-oil'!U4,'BIFUbC-LPG-propane-or-butane'!U4,'BIFUbC-hydrogen'!U4)</f>
        <v>114740543828.84428</v>
      </c>
      <c r="V5" s="16">
        <f>SUM('BIFUbC-electricity'!V4,'BIFUbC-coal'!V4,'BIFUbC-natural-gas'!V4,'BIFUbC-biomass'!V4,'BIFUbC-heat'!V4,'BIFUbC-crude-oil'!V4,'BIFUbC-petroleum-diesel'!V4,'BIFUbC-heavy-or-residual-oil'!V4,'BIFUbC-LPG-propane-or-butane'!V4,'BIFUbC-hydrogen'!V4)</f>
        <v>114484580149.02759</v>
      </c>
      <c r="W5" s="16">
        <f>SUM('BIFUbC-electricity'!W4,'BIFUbC-coal'!W4,'BIFUbC-natural-gas'!W4,'BIFUbC-biomass'!W4,'BIFUbC-heat'!W4,'BIFUbC-crude-oil'!W4,'BIFUbC-petroleum-diesel'!W4,'BIFUbC-heavy-or-residual-oil'!W4,'BIFUbC-LPG-propane-or-butane'!W4,'BIFUbC-hydrogen'!W4)</f>
        <v>114489313474.5434</v>
      </c>
      <c r="X5" s="16">
        <f>SUM('BIFUbC-electricity'!X4,'BIFUbC-coal'!X4,'BIFUbC-natural-gas'!X4,'BIFUbC-biomass'!X4,'BIFUbC-heat'!X4,'BIFUbC-crude-oil'!X4,'BIFUbC-petroleum-diesel'!X4,'BIFUbC-heavy-or-residual-oil'!X4,'BIFUbC-LPG-propane-or-butane'!X4,'BIFUbC-hydrogen'!X4)</f>
        <v>114316298841.87793</v>
      </c>
      <c r="Y5" s="16">
        <f>SUM('BIFUbC-electricity'!Y4,'BIFUbC-coal'!Y4,'BIFUbC-natural-gas'!Y4,'BIFUbC-biomass'!Y4,'BIFUbC-heat'!Y4,'BIFUbC-crude-oil'!Y4,'BIFUbC-petroleum-diesel'!Y4,'BIFUbC-heavy-or-residual-oil'!Y4,'BIFUbC-LPG-propane-or-butane'!Y4,'BIFUbC-hydrogen'!Y4)</f>
        <v>114143284209.21246</v>
      </c>
      <c r="Z5" s="16">
        <f>SUM('BIFUbC-electricity'!Z4,'BIFUbC-coal'!Z4,'BIFUbC-natural-gas'!Z4,'BIFUbC-biomass'!Z4,'BIFUbC-heat'!Z4,'BIFUbC-crude-oil'!Z4,'BIFUbC-petroleum-diesel'!Z4,'BIFUbC-heavy-or-residual-oil'!Z4,'BIFUbC-LPG-propane-or-butane'!Z4,'BIFUbC-hydrogen'!Z4)</f>
        <v>113970269576.54706</v>
      </c>
      <c r="AA5" s="16">
        <f>SUM('BIFUbC-electricity'!AA4,'BIFUbC-coal'!AA4,'BIFUbC-natural-gas'!AA4,'BIFUbC-biomass'!AA4,'BIFUbC-heat'!AA4,'BIFUbC-crude-oil'!AA4,'BIFUbC-petroleum-diesel'!AA4,'BIFUbC-heavy-or-residual-oil'!AA4,'BIFUbC-LPG-propane-or-butane'!AA4,'BIFUbC-hydrogen'!AA4)</f>
        <v>113797254943.88159</v>
      </c>
      <c r="AB5" s="16">
        <f>SUM('BIFUbC-electricity'!AB4,'BIFUbC-coal'!AB4,'BIFUbC-natural-gas'!AB4,'BIFUbC-biomass'!AB4,'BIFUbC-heat'!AB4,'BIFUbC-crude-oil'!AB4,'BIFUbC-petroleum-diesel'!AB4,'BIFUbC-heavy-or-residual-oil'!AB4,'BIFUbC-LPG-propane-or-butane'!AB4,'BIFUbC-hydrogen'!AB4)</f>
        <v>113624240311.21613</v>
      </c>
      <c r="AC5" s="16">
        <f>SUM('BIFUbC-electricity'!AC4,'BIFUbC-coal'!AC4,'BIFUbC-natural-gas'!AC4,'BIFUbC-biomass'!AC4,'BIFUbC-heat'!AC4,'BIFUbC-crude-oil'!AC4,'BIFUbC-petroleum-diesel'!AC4,'BIFUbC-heavy-or-residual-oil'!AC4,'BIFUbC-LPG-propane-or-butane'!AC4,'BIFUbC-hydrogen'!AC4)</f>
        <v>113451225678.55066</v>
      </c>
      <c r="AD5" s="16">
        <f>SUM('BIFUbC-electricity'!AD4,'BIFUbC-coal'!AD4,'BIFUbC-natural-gas'!AD4,'BIFUbC-biomass'!AD4,'BIFUbC-heat'!AD4,'BIFUbC-crude-oil'!AD4,'BIFUbC-petroleum-diesel'!AD4,'BIFUbC-heavy-or-residual-oil'!AD4,'BIFUbC-LPG-propane-or-butane'!AD4,'BIFUbC-hydrogen'!AD4)</f>
        <v>113278211045.88521</v>
      </c>
      <c r="AE5" s="16">
        <f>SUM('BIFUbC-electricity'!AE4,'BIFUbC-coal'!AE4,'BIFUbC-natural-gas'!AE4,'BIFUbC-biomass'!AE4,'BIFUbC-heat'!AE4,'BIFUbC-crude-oil'!AE4,'BIFUbC-petroleum-diesel'!AE4,'BIFUbC-heavy-or-residual-oil'!AE4,'BIFUbC-LPG-propane-or-butane'!AE4,'BIFUbC-hydrogen'!AE4)</f>
        <v>113105196413.21974</v>
      </c>
      <c r="AF5" s="16">
        <f>SUM('BIFUbC-electricity'!AF4,'BIFUbC-coal'!AF4,'BIFUbC-natural-gas'!AF4,'BIFUbC-biomass'!AF4,'BIFUbC-heat'!AF4,'BIFUbC-crude-oil'!AF4,'BIFUbC-petroleum-diesel'!AF4,'BIFUbC-heavy-or-residual-oil'!AF4,'BIFUbC-LPG-propane-or-butane'!AF4,'BIFUbC-hydrogen'!AF4)</f>
        <v>112932181780.55429</v>
      </c>
    </row>
    <row r="6" spans="1:32">
      <c r="A6" t="s">
        <v>5</v>
      </c>
      <c r="B6" s="16">
        <f>SUM('BIFUbC-electricity'!B5,'BIFUbC-coal'!B5,'BIFUbC-natural-gas'!B5,'BIFUbC-biomass'!B5,'BIFUbC-heat'!B5,'BIFUbC-crude-oil'!B5,'BIFUbC-petroleum-diesel'!B5,'BIFUbC-heavy-or-residual-oil'!B5,'BIFUbC-LPG-propane-or-butane'!B5,'BIFUbC-hydrogen'!B5)</f>
        <v>10367605671216.117</v>
      </c>
      <c r="C6" s="16">
        <f>SUM('BIFUbC-electricity'!C5,'BIFUbC-coal'!C5,'BIFUbC-natural-gas'!C5,'BIFUbC-biomass'!C5,'BIFUbC-heat'!C5,'BIFUbC-crude-oil'!C5,'BIFUbC-petroleum-diesel'!C5,'BIFUbC-heavy-or-residual-oil'!C5,'BIFUbC-LPG-propane-or-butane'!C5,'BIFUbC-hydrogen'!C5)</f>
        <v>10713538023383.156</v>
      </c>
      <c r="D6" s="16">
        <f>SUM('BIFUbC-electricity'!D5,'BIFUbC-coal'!D5,'BIFUbC-natural-gas'!D5,'BIFUbC-biomass'!D5,'BIFUbC-heat'!D5,'BIFUbC-crude-oil'!D5,'BIFUbC-petroleum-diesel'!D5,'BIFUbC-heavy-or-residual-oil'!D5,'BIFUbC-LPG-propane-or-butane'!D5,'BIFUbC-hydrogen'!D5)</f>
        <v>11059470375550.199</v>
      </c>
      <c r="E6" s="16">
        <f>SUM('BIFUbC-electricity'!E5,'BIFUbC-coal'!E5,'BIFUbC-natural-gas'!E5,'BIFUbC-biomass'!E5,'BIFUbC-heat'!E5,'BIFUbC-crude-oil'!E5,'BIFUbC-petroleum-diesel'!E5,'BIFUbC-heavy-or-residual-oil'!E5,'BIFUbC-LPG-propane-or-butane'!E5,'BIFUbC-hydrogen'!E5)</f>
        <v>11405402727717.24</v>
      </c>
      <c r="F6" s="16">
        <f>SUM('BIFUbC-electricity'!F5,'BIFUbC-coal'!F5,'BIFUbC-natural-gas'!F5,'BIFUbC-biomass'!F5,'BIFUbC-heat'!F5,'BIFUbC-crude-oil'!F5,'BIFUbC-petroleum-diesel'!F5,'BIFUbC-heavy-or-residual-oil'!F5,'BIFUbC-LPG-propane-or-butane'!F5,'BIFUbC-hydrogen'!F5)</f>
        <v>11751335079884.281</v>
      </c>
      <c r="G6" s="16">
        <f>SUM('BIFUbC-electricity'!G5,'BIFUbC-coal'!G5,'BIFUbC-natural-gas'!G5,'BIFUbC-biomass'!G5,'BIFUbC-heat'!G5,'BIFUbC-crude-oil'!G5,'BIFUbC-petroleum-diesel'!G5,'BIFUbC-heavy-or-residual-oil'!G5,'BIFUbC-LPG-propane-or-butane'!G5,'BIFUbC-hydrogen'!G5)</f>
        <v>12097267432051.32</v>
      </c>
      <c r="H6" s="16">
        <f>SUM('BIFUbC-electricity'!H5,'BIFUbC-coal'!H5,'BIFUbC-natural-gas'!H5,'BIFUbC-biomass'!H5,'BIFUbC-heat'!H5,'BIFUbC-crude-oil'!H5,'BIFUbC-petroleum-diesel'!H5,'BIFUbC-heavy-or-residual-oil'!H5,'BIFUbC-LPG-propane-or-butane'!H5,'BIFUbC-hydrogen'!H5)</f>
        <v>12198094974243.6</v>
      </c>
      <c r="I6" s="16">
        <f>SUM('BIFUbC-electricity'!I5,'BIFUbC-coal'!I5,'BIFUbC-natural-gas'!I5,'BIFUbC-biomass'!I5,'BIFUbC-heat'!I5,'BIFUbC-crude-oil'!I5,'BIFUbC-petroleum-diesel'!I5,'BIFUbC-heavy-or-residual-oil'!I5,'BIFUbC-LPG-propane-or-butane'!I5,'BIFUbC-hydrogen'!I5)</f>
        <v>12298922516435.871</v>
      </c>
      <c r="J6" s="16">
        <f>SUM('BIFUbC-electricity'!J5,'BIFUbC-coal'!J5,'BIFUbC-natural-gas'!J5,'BIFUbC-biomass'!J5,'BIFUbC-heat'!J5,'BIFUbC-crude-oil'!J5,'BIFUbC-petroleum-diesel'!J5,'BIFUbC-heavy-or-residual-oil'!J5,'BIFUbC-LPG-propane-or-butane'!J5,'BIFUbC-hydrogen'!J5)</f>
        <v>12399750058628.143</v>
      </c>
      <c r="K6" s="16">
        <f>SUM('BIFUbC-electricity'!K5,'BIFUbC-coal'!K5,'BIFUbC-natural-gas'!K5,'BIFUbC-biomass'!K5,'BIFUbC-heat'!K5,'BIFUbC-crude-oil'!K5,'BIFUbC-petroleum-diesel'!K5,'BIFUbC-heavy-or-residual-oil'!K5,'BIFUbC-LPG-propane-or-butane'!K5,'BIFUbC-hydrogen'!K5)</f>
        <v>12500577600820.412</v>
      </c>
      <c r="L6" s="16">
        <f>SUM('BIFUbC-electricity'!L5,'BIFUbC-coal'!L5,'BIFUbC-natural-gas'!L5,'BIFUbC-biomass'!L5,'BIFUbC-heat'!L5,'BIFUbC-crude-oil'!L5,'BIFUbC-petroleum-diesel'!L5,'BIFUbC-heavy-or-residual-oil'!L5,'BIFUbC-LPG-propane-or-butane'!L5,'BIFUbC-hydrogen'!L5)</f>
        <v>12601405143012.689</v>
      </c>
      <c r="M6" s="16">
        <f>SUM('BIFUbC-electricity'!M5,'BIFUbC-coal'!M5,'BIFUbC-natural-gas'!M5,'BIFUbC-biomass'!M5,'BIFUbC-heat'!M5,'BIFUbC-crude-oil'!M5,'BIFUbC-petroleum-diesel'!M5,'BIFUbC-heavy-or-residual-oil'!M5,'BIFUbC-LPG-propane-or-butane'!M5,'BIFUbC-hydrogen'!M5)</f>
        <v>12659323155249.178</v>
      </c>
      <c r="N6" s="16">
        <f>SUM('BIFUbC-electricity'!N5,'BIFUbC-coal'!N5,'BIFUbC-natural-gas'!N5,'BIFUbC-biomass'!N5,'BIFUbC-heat'!N5,'BIFUbC-crude-oil'!N5,'BIFUbC-petroleum-diesel'!N5,'BIFUbC-heavy-or-residual-oil'!N5,'BIFUbC-LPG-propane-or-butane'!N5,'BIFUbC-hydrogen'!N5)</f>
        <v>12717241167485.664</v>
      </c>
      <c r="O6" s="16">
        <f>SUM('BIFUbC-electricity'!O5,'BIFUbC-coal'!O5,'BIFUbC-natural-gas'!O5,'BIFUbC-biomass'!O5,'BIFUbC-heat'!O5,'BIFUbC-crude-oil'!O5,'BIFUbC-petroleum-diesel'!O5,'BIFUbC-heavy-or-residual-oil'!O5,'BIFUbC-LPG-propane-or-butane'!O5,'BIFUbC-hydrogen'!O5)</f>
        <v>12775159179722.156</v>
      </c>
      <c r="P6" s="16">
        <f>SUM('BIFUbC-electricity'!P5,'BIFUbC-coal'!P5,'BIFUbC-natural-gas'!P5,'BIFUbC-biomass'!P5,'BIFUbC-heat'!P5,'BIFUbC-crude-oil'!P5,'BIFUbC-petroleum-diesel'!P5,'BIFUbC-heavy-or-residual-oil'!P5,'BIFUbC-LPG-propane-or-butane'!P5,'BIFUbC-hydrogen'!P5)</f>
        <v>12833077191958.648</v>
      </c>
      <c r="Q6" s="16">
        <f>SUM('BIFUbC-electricity'!Q5,'BIFUbC-coal'!Q5,'BIFUbC-natural-gas'!Q5,'BIFUbC-biomass'!Q5,'BIFUbC-heat'!Q5,'BIFUbC-crude-oil'!Q5,'BIFUbC-petroleum-diesel'!Q5,'BIFUbC-heavy-or-residual-oil'!Q5,'BIFUbC-LPG-propane-or-butane'!Q5,'BIFUbC-hydrogen'!Q5)</f>
        <v>12890995204195.137</v>
      </c>
      <c r="R6" s="16">
        <f>SUM('BIFUbC-electricity'!R5,'BIFUbC-coal'!R5,'BIFUbC-natural-gas'!R5,'BIFUbC-biomass'!R5,'BIFUbC-heat'!R5,'BIFUbC-crude-oil'!R5,'BIFUbC-petroleum-diesel'!R5,'BIFUbC-heavy-or-residual-oil'!R5,'BIFUbC-LPG-propane-or-butane'!R5,'BIFUbC-hydrogen'!R5)</f>
        <v>12933708427170.262</v>
      </c>
      <c r="S6" s="16">
        <f>SUM('BIFUbC-electricity'!S5,'BIFUbC-coal'!S5,'BIFUbC-natural-gas'!S5,'BIFUbC-biomass'!S5,'BIFUbC-heat'!S5,'BIFUbC-crude-oil'!S5,'BIFUbC-petroleum-diesel'!S5,'BIFUbC-heavy-or-residual-oil'!S5,'BIFUbC-LPG-propane-or-butane'!S5,'BIFUbC-hydrogen'!S5)</f>
        <v>12976421650145.379</v>
      </c>
      <c r="T6" s="16">
        <f>SUM('BIFUbC-electricity'!T5,'BIFUbC-coal'!T5,'BIFUbC-natural-gas'!T5,'BIFUbC-biomass'!T5,'BIFUbC-heat'!T5,'BIFUbC-crude-oil'!T5,'BIFUbC-petroleum-diesel'!T5,'BIFUbC-heavy-or-residual-oil'!T5,'BIFUbC-LPG-propane-or-butane'!T5,'BIFUbC-hydrogen'!T5)</f>
        <v>13019134873120.5</v>
      </c>
      <c r="U6" s="16">
        <f>SUM('BIFUbC-electricity'!U5,'BIFUbC-coal'!U5,'BIFUbC-natural-gas'!U5,'BIFUbC-biomass'!U5,'BIFUbC-heat'!U5,'BIFUbC-crude-oil'!U5,'BIFUbC-petroleum-diesel'!U5,'BIFUbC-heavy-or-residual-oil'!U5,'BIFUbC-LPG-propane-or-butane'!U5,'BIFUbC-hydrogen'!U5)</f>
        <v>13061848096095.621</v>
      </c>
      <c r="V6" s="16">
        <f>SUM('BIFUbC-electricity'!V5,'BIFUbC-coal'!V5,'BIFUbC-natural-gas'!V5,'BIFUbC-biomass'!V5,'BIFUbC-heat'!V5,'BIFUbC-crude-oil'!V5,'BIFUbC-petroleum-diesel'!V5,'BIFUbC-heavy-or-residual-oil'!V5,'BIFUbC-LPG-propane-or-butane'!V5,'BIFUbC-hydrogen'!V5)</f>
        <v>13104561319070.738</v>
      </c>
      <c r="W6" s="16">
        <f>SUM('BIFUbC-electricity'!W5,'BIFUbC-coal'!W5,'BIFUbC-natural-gas'!W5,'BIFUbC-biomass'!W5,'BIFUbC-heat'!W5,'BIFUbC-crude-oil'!W5,'BIFUbC-petroleum-diesel'!W5,'BIFUbC-heavy-or-residual-oil'!W5,'BIFUbC-LPG-propane-or-butane'!W5,'BIFUbC-hydrogen'!W5)</f>
        <v>13167547594394.359</v>
      </c>
      <c r="X6" s="16">
        <f>SUM('BIFUbC-electricity'!X5,'BIFUbC-coal'!X5,'BIFUbC-natural-gas'!X5,'BIFUbC-biomass'!X5,'BIFUbC-heat'!X5,'BIFUbC-crude-oil'!X5,'BIFUbC-petroleum-diesel'!X5,'BIFUbC-heavy-or-residual-oil'!X5,'BIFUbC-LPG-propane-or-butane'!X5,'BIFUbC-hydrogen'!X5)</f>
        <v>13216711334025.809</v>
      </c>
      <c r="Y6" s="16">
        <f>SUM('BIFUbC-electricity'!Y5,'BIFUbC-coal'!Y5,'BIFUbC-natural-gas'!Y5,'BIFUbC-biomass'!Y5,'BIFUbC-heat'!Y5,'BIFUbC-crude-oil'!Y5,'BIFUbC-petroleum-diesel'!Y5,'BIFUbC-heavy-or-residual-oil'!Y5,'BIFUbC-LPG-propane-or-butane'!Y5,'BIFUbC-hydrogen'!Y5)</f>
        <v>13265875073657.271</v>
      </c>
      <c r="Z6" s="16">
        <f>SUM('BIFUbC-electricity'!Z5,'BIFUbC-coal'!Z5,'BIFUbC-natural-gas'!Z5,'BIFUbC-biomass'!Z5,'BIFUbC-heat'!Z5,'BIFUbC-crude-oil'!Z5,'BIFUbC-petroleum-diesel'!Z5,'BIFUbC-heavy-or-residual-oil'!Z5,'BIFUbC-LPG-propane-or-butane'!Z5,'BIFUbC-hydrogen'!Z5)</f>
        <v>13315038813288.734</v>
      </c>
      <c r="AA6" s="16">
        <f>SUM('BIFUbC-electricity'!AA5,'BIFUbC-coal'!AA5,'BIFUbC-natural-gas'!AA5,'BIFUbC-biomass'!AA5,'BIFUbC-heat'!AA5,'BIFUbC-crude-oil'!AA5,'BIFUbC-petroleum-diesel'!AA5,'BIFUbC-heavy-or-residual-oil'!AA5,'BIFUbC-LPG-propane-or-butane'!AA5,'BIFUbC-hydrogen'!AA5)</f>
        <v>13364202552920.195</v>
      </c>
      <c r="AB6" s="16">
        <f>SUM('BIFUbC-electricity'!AB5,'BIFUbC-coal'!AB5,'BIFUbC-natural-gas'!AB5,'BIFUbC-biomass'!AB5,'BIFUbC-heat'!AB5,'BIFUbC-crude-oil'!AB5,'BIFUbC-petroleum-diesel'!AB5,'BIFUbC-heavy-or-residual-oil'!AB5,'BIFUbC-LPG-propane-or-butane'!AB5,'BIFUbC-hydrogen'!AB5)</f>
        <v>13413366292551.645</v>
      </c>
      <c r="AC6" s="16">
        <f>SUM('BIFUbC-electricity'!AC5,'BIFUbC-coal'!AC5,'BIFUbC-natural-gas'!AC5,'BIFUbC-biomass'!AC5,'BIFUbC-heat'!AC5,'BIFUbC-crude-oil'!AC5,'BIFUbC-petroleum-diesel'!AC5,'BIFUbC-heavy-or-residual-oil'!AC5,'BIFUbC-LPG-propane-or-butane'!AC5,'BIFUbC-hydrogen'!AC5)</f>
        <v>13462530032183.107</v>
      </c>
      <c r="AD6" s="16">
        <f>SUM('BIFUbC-electricity'!AD5,'BIFUbC-coal'!AD5,'BIFUbC-natural-gas'!AD5,'BIFUbC-biomass'!AD5,'BIFUbC-heat'!AD5,'BIFUbC-crude-oil'!AD5,'BIFUbC-petroleum-diesel'!AD5,'BIFUbC-heavy-or-residual-oil'!AD5,'BIFUbC-LPG-propane-or-butane'!AD5,'BIFUbC-hydrogen'!AD5)</f>
        <v>13511693771814.57</v>
      </c>
      <c r="AE6" s="16">
        <f>SUM('BIFUbC-electricity'!AE5,'BIFUbC-coal'!AE5,'BIFUbC-natural-gas'!AE5,'BIFUbC-biomass'!AE5,'BIFUbC-heat'!AE5,'BIFUbC-crude-oil'!AE5,'BIFUbC-petroleum-diesel'!AE5,'BIFUbC-heavy-or-residual-oil'!AE5,'BIFUbC-LPG-propane-or-butane'!AE5,'BIFUbC-hydrogen'!AE5)</f>
        <v>13560857511446.027</v>
      </c>
      <c r="AF6" s="16">
        <f>SUM('BIFUbC-electricity'!AF5,'BIFUbC-coal'!AF5,'BIFUbC-natural-gas'!AF5,'BIFUbC-biomass'!AF5,'BIFUbC-heat'!AF5,'BIFUbC-crude-oil'!AF5,'BIFUbC-petroleum-diesel'!AF5,'BIFUbC-heavy-or-residual-oil'!AF5,'BIFUbC-LPG-propane-or-butane'!AF5,'BIFUbC-hydrogen'!AF5)</f>
        <v>13610021251077.496</v>
      </c>
    </row>
    <row r="7" spans="1:32">
      <c r="A7" t="s">
        <v>6</v>
      </c>
      <c r="B7" s="16">
        <f>SUM('BIFUbC-electricity'!B6,'BIFUbC-coal'!B6,'BIFUbC-natural-gas'!B6,'BIFUbC-biomass'!B6,'BIFUbC-heat'!B6,'BIFUbC-crude-oil'!B6,'BIFUbC-petroleum-diesel'!B6,'BIFUbC-heavy-or-residual-oil'!B6,'BIFUbC-LPG-propane-or-butane'!B6,'BIFUbC-hydrogen'!B6)</f>
        <v>116137078107523.31</v>
      </c>
      <c r="C7" s="16">
        <f>SUM('BIFUbC-electricity'!C6,'BIFUbC-coal'!C6,'BIFUbC-natural-gas'!C6,'BIFUbC-biomass'!C6,'BIFUbC-heat'!C6,'BIFUbC-crude-oil'!C6,'BIFUbC-petroleum-diesel'!C6,'BIFUbC-heavy-or-residual-oil'!C6,'BIFUbC-LPG-propane-or-butane'!C6,'BIFUbC-hydrogen'!C6)</f>
        <v>119877183413097.52</v>
      </c>
      <c r="D7" s="16">
        <f>SUM('BIFUbC-electricity'!D6,'BIFUbC-coal'!D6,'BIFUbC-natural-gas'!D6,'BIFUbC-biomass'!D6,'BIFUbC-heat'!D6,'BIFUbC-crude-oil'!D6,'BIFUbC-petroleum-diesel'!D6,'BIFUbC-heavy-or-residual-oil'!D6,'BIFUbC-LPG-propane-or-butane'!D6,'BIFUbC-hydrogen'!D6)</f>
        <v>123617288718671.64</v>
      </c>
      <c r="E7" s="16">
        <f>SUM('BIFUbC-electricity'!E6,'BIFUbC-coal'!E6,'BIFUbC-natural-gas'!E6,'BIFUbC-biomass'!E6,'BIFUbC-heat'!E6,'BIFUbC-crude-oil'!E6,'BIFUbC-petroleum-diesel'!E6,'BIFUbC-heavy-or-residual-oil'!E6,'BIFUbC-LPG-propane-or-butane'!E6,'BIFUbC-hydrogen'!E6)</f>
        <v>127357394024245.89</v>
      </c>
      <c r="F7" s="16">
        <f>SUM('BIFUbC-electricity'!F6,'BIFUbC-coal'!F6,'BIFUbC-natural-gas'!F6,'BIFUbC-biomass'!F6,'BIFUbC-heat'!F6,'BIFUbC-crude-oil'!F6,'BIFUbC-petroleum-diesel'!F6,'BIFUbC-heavy-or-residual-oil'!F6,'BIFUbC-LPG-propane-or-butane'!F6,'BIFUbC-hydrogen'!F6)</f>
        <v>131097499329820.23</v>
      </c>
      <c r="G7" s="16">
        <f>SUM('BIFUbC-electricity'!G6,'BIFUbC-coal'!G6,'BIFUbC-natural-gas'!G6,'BIFUbC-biomass'!G6,'BIFUbC-heat'!G6,'BIFUbC-crude-oil'!G6,'BIFUbC-petroleum-diesel'!G6,'BIFUbC-heavy-or-residual-oil'!G6,'BIFUbC-LPG-propane-or-butane'!G6,'BIFUbC-hydrogen'!G6)</f>
        <v>134837604635394.61</v>
      </c>
      <c r="H7" s="16">
        <f>SUM('BIFUbC-electricity'!H6,'BIFUbC-coal'!H6,'BIFUbC-natural-gas'!H6,'BIFUbC-biomass'!H6,'BIFUbC-heat'!H6,'BIFUbC-crude-oil'!H6,'BIFUbC-petroleum-diesel'!H6,'BIFUbC-heavy-or-residual-oil'!H6,'BIFUbC-LPG-propane-or-butane'!H6,'BIFUbC-hydrogen'!H6)</f>
        <v>136423797182816.88</v>
      </c>
      <c r="I7" s="16">
        <f>SUM('BIFUbC-electricity'!I6,'BIFUbC-coal'!I6,'BIFUbC-natural-gas'!I6,'BIFUbC-biomass'!I6,'BIFUbC-heat'!I6,'BIFUbC-crude-oil'!I6,'BIFUbC-petroleum-diesel'!I6,'BIFUbC-heavy-or-residual-oil'!I6,'BIFUbC-LPG-propane-or-butane'!I6,'BIFUbC-hydrogen'!I6)</f>
        <v>138009989730239.11</v>
      </c>
      <c r="J7" s="16">
        <f>SUM('BIFUbC-electricity'!J6,'BIFUbC-coal'!J6,'BIFUbC-natural-gas'!J6,'BIFUbC-biomass'!J6,'BIFUbC-heat'!J6,'BIFUbC-crude-oil'!J6,'BIFUbC-petroleum-diesel'!J6,'BIFUbC-heavy-or-residual-oil'!J6,'BIFUbC-LPG-propane-or-butane'!J6,'BIFUbC-hydrogen'!J6)</f>
        <v>139596182277661.28</v>
      </c>
      <c r="K7" s="16">
        <f>SUM('BIFUbC-electricity'!K6,'BIFUbC-coal'!K6,'BIFUbC-natural-gas'!K6,'BIFUbC-biomass'!K6,'BIFUbC-heat'!K6,'BIFUbC-crude-oil'!K6,'BIFUbC-petroleum-diesel'!K6,'BIFUbC-heavy-or-residual-oil'!K6,'BIFUbC-LPG-propane-or-butane'!K6,'BIFUbC-hydrogen'!K6)</f>
        <v>141182374825083.59</v>
      </c>
      <c r="L7" s="16">
        <f>SUM('BIFUbC-electricity'!L6,'BIFUbC-coal'!L6,'BIFUbC-natural-gas'!L6,'BIFUbC-biomass'!L6,'BIFUbC-heat'!L6,'BIFUbC-crude-oil'!L6,'BIFUbC-petroleum-diesel'!L6,'BIFUbC-heavy-or-residual-oil'!L6,'BIFUbC-LPG-propane-or-butane'!L6,'BIFUbC-hydrogen'!L6)</f>
        <v>142768567372505.81</v>
      </c>
      <c r="M7" s="16">
        <f>SUM('BIFUbC-electricity'!M6,'BIFUbC-coal'!M6,'BIFUbC-natural-gas'!M6,'BIFUbC-biomass'!M6,'BIFUbC-heat'!M6,'BIFUbC-crude-oil'!M6,'BIFUbC-petroleum-diesel'!M6,'BIFUbC-heavy-or-residual-oil'!M6,'BIFUbC-LPG-propane-or-butane'!M6,'BIFUbC-hydrogen'!M6)</f>
        <v>144003678825466.16</v>
      </c>
      <c r="N7" s="16">
        <f>SUM('BIFUbC-electricity'!N6,'BIFUbC-coal'!N6,'BIFUbC-natural-gas'!N6,'BIFUbC-biomass'!N6,'BIFUbC-heat'!N6,'BIFUbC-crude-oil'!N6,'BIFUbC-petroleum-diesel'!N6,'BIFUbC-heavy-or-residual-oil'!N6,'BIFUbC-LPG-propane-or-butane'!N6,'BIFUbC-hydrogen'!N6)</f>
        <v>145238790278426.41</v>
      </c>
      <c r="O7" s="16">
        <f>SUM('BIFUbC-electricity'!O6,'BIFUbC-coal'!O6,'BIFUbC-natural-gas'!O6,'BIFUbC-biomass'!O6,'BIFUbC-heat'!O6,'BIFUbC-crude-oil'!O6,'BIFUbC-petroleum-diesel'!O6,'BIFUbC-heavy-or-residual-oil'!O6,'BIFUbC-LPG-propane-or-butane'!O6,'BIFUbC-hydrogen'!O6)</f>
        <v>146473901731386.78</v>
      </c>
      <c r="P7" s="16">
        <f>SUM('BIFUbC-electricity'!P6,'BIFUbC-coal'!P6,'BIFUbC-natural-gas'!P6,'BIFUbC-biomass'!P6,'BIFUbC-heat'!P6,'BIFUbC-crude-oil'!P6,'BIFUbC-petroleum-diesel'!P6,'BIFUbC-heavy-or-residual-oil'!P6,'BIFUbC-LPG-propane-or-butane'!P6,'BIFUbC-hydrogen'!P6)</f>
        <v>147709013184347.09</v>
      </c>
      <c r="Q7" s="16">
        <f>SUM('BIFUbC-electricity'!Q6,'BIFUbC-coal'!Q6,'BIFUbC-natural-gas'!Q6,'BIFUbC-biomass'!Q6,'BIFUbC-heat'!Q6,'BIFUbC-crude-oil'!Q6,'BIFUbC-petroleum-diesel'!Q6,'BIFUbC-heavy-or-residual-oil'!Q6,'BIFUbC-LPG-propane-or-butane'!Q6,'BIFUbC-hydrogen'!Q6)</f>
        <v>148944124637307.5</v>
      </c>
      <c r="R7" s="16">
        <f>SUM('BIFUbC-electricity'!R6,'BIFUbC-coal'!R6,'BIFUbC-natural-gas'!R6,'BIFUbC-biomass'!R6,'BIFUbC-heat'!R6,'BIFUbC-crude-oil'!R6,'BIFUbC-petroleum-diesel'!R6,'BIFUbC-heavy-or-residual-oil'!R6,'BIFUbC-LPG-propane-or-butane'!R6,'BIFUbC-hydrogen'!R6)</f>
        <v>150148081299732.88</v>
      </c>
      <c r="S7" s="16">
        <f>SUM('BIFUbC-electricity'!S6,'BIFUbC-coal'!S6,'BIFUbC-natural-gas'!S6,'BIFUbC-biomass'!S6,'BIFUbC-heat'!S6,'BIFUbC-crude-oil'!S6,'BIFUbC-petroleum-diesel'!S6,'BIFUbC-heavy-or-residual-oil'!S6,'BIFUbC-LPG-propane-or-butane'!S6,'BIFUbC-hydrogen'!S6)</f>
        <v>151352037962158.31</v>
      </c>
      <c r="T7" s="16">
        <f>SUM('BIFUbC-electricity'!T6,'BIFUbC-coal'!T6,'BIFUbC-natural-gas'!T6,'BIFUbC-biomass'!T6,'BIFUbC-heat'!T6,'BIFUbC-crude-oil'!T6,'BIFUbC-petroleum-diesel'!T6,'BIFUbC-heavy-or-residual-oil'!T6,'BIFUbC-LPG-propane-or-butane'!T6,'BIFUbC-hydrogen'!T6)</f>
        <v>152555994624583.69</v>
      </c>
      <c r="U7" s="16">
        <f>SUM('BIFUbC-electricity'!U6,'BIFUbC-coal'!U6,'BIFUbC-natural-gas'!U6,'BIFUbC-biomass'!U6,'BIFUbC-heat'!U6,'BIFUbC-crude-oil'!U6,'BIFUbC-petroleum-diesel'!U6,'BIFUbC-heavy-or-residual-oil'!U6,'BIFUbC-LPG-propane-or-butane'!U6,'BIFUbC-hydrogen'!U6)</f>
        <v>153759951287009.16</v>
      </c>
      <c r="V7" s="16">
        <f>SUM('BIFUbC-electricity'!V6,'BIFUbC-coal'!V6,'BIFUbC-natural-gas'!V6,'BIFUbC-biomass'!V6,'BIFUbC-heat'!V6,'BIFUbC-crude-oil'!V6,'BIFUbC-petroleum-diesel'!V6,'BIFUbC-heavy-or-residual-oil'!V6,'BIFUbC-LPG-propane-or-butane'!V6,'BIFUbC-hydrogen'!V6)</f>
        <v>154963907949434.53</v>
      </c>
      <c r="W7" s="16">
        <f>SUM('BIFUbC-electricity'!W6,'BIFUbC-coal'!W6,'BIFUbC-natural-gas'!W6,'BIFUbC-biomass'!W6,'BIFUbC-heat'!W6,'BIFUbC-crude-oil'!W6,'BIFUbC-petroleum-diesel'!W6,'BIFUbC-heavy-or-residual-oil'!W6,'BIFUbC-LPG-propane-or-butane'!W6,'BIFUbC-hydrogen'!W6)</f>
        <v>156209404332573.63</v>
      </c>
      <c r="X7" s="16">
        <f>SUM('BIFUbC-electricity'!X6,'BIFUbC-coal'!X6,'BIFUbC-natural-gas'!X6,'BIFUbC-biomass'!X6,'BIFUbC-heat'!X6,'BIFUbC-crude-oil'!X6,'BIFUbC-petroleum-diesel'!X6,'BIFUbC-heavy-or-residual-oil'!X6,'BIFUbC-LPG-propane-or-butane'!X6,'BIFUbC-hydrogen'!X6)</f>
        <v>157426578178862.44</v>
      </c>
      <c r="Y7" s="16">
        <f>SUM('BIFUbC-electricity'!Y6,'BIFUbC-coal'!Y6,'BIFUbC-natural-gas'!Y6,'BIFUbC-biomass'!Y6,'BIFUbC-heat'!Y6,'BIFUbC-crude-oil'!Y6,'BIFUbC-petroleum-diesel'!Y6,'BIFUbC-heavy-or-residual-oil'!Y6,'BIFUbC-LPG-propane-or-butane'!Y6,'BIFUbC-hydrogen'!Y6)</f>
        <v>158643752025151.66</v>
      </c>
      <c r="Z7" s="16">
        <f>SUM('BIFUbC-electricity'!Z6,'BIFUbC-coal'!Z6,'BIFUbC-natural-gas'!Z6,'BIFUbC-biomass'!Z6,'BIFUbC-heat'!Z6,'BIFUbC-crude-oil'!Z6,'BIFUbC-petroleum-diesel'!Z6,'BIFUbC-heavy-or-residual-oil'!Z6,'BIFUbC-LPG-propane-or-butane'!Z6,'BIFUbC-hydrogen'!Z6)</f>
        <v>159860925871440.59</v>
      </c>
      <c r="AA7" s="16">
        <f>SUM('BIFUbC-electricity'!AA6,'BIFUbC-coal'!AA6,'BIFUbC-natural-gas'!AA6,'BIFUbC-biomass'!AA6,'BIFUbC-heat'!AA6,'BIFUbC-crude-oil'!AA6,'BIFUbC-petroleum-diesel'!AA6,'BIFUbC-heavy-or-residual-oil'!AA6,'BIFUbC-LPG-propane-or-butane'!AA6,'BIFUbC-hydrogen'!AA6)</f>
        <v>161078099717729.81</v>
      </c>
      <c r="AB7" s="16">
        <f>SUM('BIFUbC-electricity'!AB6,'BIFUbC-coal'!AB6,'BIFUbC-natural-gas'!AB6,'BIFUbC-biomass'!AB6,'BIFUbC-heat'!AB6,'BIFUbC-crude-oil'!AB6,'BIFUbC-petroleum-diesel'!AB6,'BIFUbC-heavy-or-residual-oil'!AB6,'BIFUbC-LPG-propane-or-butane'!AB6,'BIFUbC-hydrogen'!AB6)</f>
        <v>162295273564018.91</v>
      </c>
      <c r="AC7" s="16">
        <f>SUM('BIFUbC-electricity'!AC6,'BIFUbC-coal'!AC6,'BIFUbC-natural-gas'!AC6,'BIFUbC-biomass'!AC6,'BIFUbC-heat'!AC6,'BIFUbC-crude-oil'!AC6,'BIFUbC-petroleum-diesel'!AC6,'BIFUbC-heavy-or-residual-oil'!AC6,'BIFUbC-LPG-propane-or-butane'!AC6,'BIFUbC-hydrogen'!AC6)</f>
        <v>163512447410308.13</v>
      </c>
      <c r="AD7" s="16">
        <f>SUM('BIFUbC-electricity'!AD6,'BIFUbC-coal'!AD6,'BIFUbC-natural-gas'!AD6,'BIFUbC-biomass'!AD6,'BIFUbC-heat'!AD6,'BIFUbC-crude-oil'!AD6,'BIFUbC-petroleum-diesel'!AD6,'BIFUbC-heavy-or-residual-oil'!AD6,'BIFUbC-LPG-propane-or-butane'!AD6,'BIFUbC-hydrogen'!AD6)</f>
        <v>164729621256597.38</v>
      </c>
      <c r="AE7" s="16">
        <f>SUM('BIFUbC-electricity'!AE6,'BIFUbC-coal'!AE6,'BIFUbC-natural-gas'!AE6,'BIFUbC-biomass'!AE6,'BIFUbC-heat'!AE6,'BIFUbC-crude-oil'!AE6,'BIFUbC-petroleum-diesel'!AE6,'BIFUbC-heavy-or-residual-oil'!AE6,'BIFUbC-LPG-propane-or-butane'!AE6,'BIFUbC-hydrogen'!AE6)</f>
        <v>165946795102886.63</v>
      </c>
      <c r="AF7" s="16">
        <f>SUM('BIFUbC-electricity'!AF6,'BIFUbC-coal'!AF6,'BIFUbC-natural-gas'!AF6,'BIFUbC-biomass'!AF6,'BIFUbC-heat'!AF6,'BIFUbC-crude-oil'!AF6,'BIFUbC-petroleum-diesel'!AF6,'BIFUbC-heavy-or-residual-oil'!AF6,'BIFUbC-LPG-propane-or-butane'!AF6,'BIFUbC-hydrogen'!AF6)</f>
        <v>167163968949176.03</v>
      </c>
    </row>
    <row r="8" spans="1:32">
      <c r="A8" t="s">
        <v>7</v>
      </c>
      <c r="B8" s="16">
        <f>SUM('BIFUbC-electricity'!B7,'BIFUbC-coal'!B7,'BIFUbC-natural-gas'!B7,'BIFUbC-biomass'!B7,'BIFUbC-heat'!B7,'BIFUbC-crude-oil'!B7,'BIFUbC-petroleum-diesel'!B7,'BIFUbC-heavy-or-residual-oil'!B7,'BIFUbC-LPG-propane-or-butane'!B7,'BIFUbC-hydrogen'!B7)</f>
        <v>100106265906711.92</v>
      </c>
      <c r="C8" s="16">
        <f>SUM('BIFUbC-electricity'!C7,'BIFUbC-coal'!C7,'BIFUbC-natural-gas'!C7,'BIFUbC-biomass'!C7,'BIFUbC-heat'!C7,'BIFUbC-crude-oil'!C7,'BIFUbC-petroleum-diesel'!C7,'BIFUbC-heavy-or-residual-oil'!C7,'BIFUbC-LPG-propane-or-butane'!C7,'BIFUbC-hydrogen'!C7)</f>
        <v>104592362269684.41</v>
      </c>
      <c r="D8" s="16">
        <f>SUM('BIFUbC-electricity'!D7,'BIFUbC-coal'!D7,'BIFUbC-natural-gas'!D7,'BIFUbC-biomass'!D7,'BIFUbC-heat'!D7,'BIFUbC-crude-oil'!D7,'BIFUbC-petroleum-diesel'!D7,'BIFUbC-heavy-or-residual-oil'!D7,'BIFUbC-LPG-propane-or-butane'!D7,'BIFUbC-hydrogen'!D7)</f>
        <v>109078458632657</v>
      </c>
      <c r="E8" s="16">
        <f>SUM('BIFUbC-electricity'!E7,'BIFUbC-coal'!E7,'BIFUbC-natural-gas'!E7,'BIFUbC-biomass'!E7,'BIFUbC-heat'!E7,'BIFUbC-crude-oil'!E7,'BIFUbC-petroleum-diesel'!E7,'BIFUbC-heavy-or-residual-oil'!E7,'BIFUbC-LPG-propane-or-butane'!E7,'BIFUbC-hydrogen'!E7)</f>
        <v>113564554995629.59</v>
      </c>
      <c r="F8" s="16">
        <f>SUM('BIFUbC-electricity'!F7,'BIFUbC-coal'!F7,'BIFUbC-natural-gas'!F7,'BIFUbC-biomass'!F7,'BIFUbC-heat'!F7,'BIFUbC-crude-oil'!F7,'BIFUbC-petroleum-diesel'!F7,'BIFUbC-heavy-or-residual-oil'!F7,'BIFUbC-LPG-propane-or-butane'!F7,'BIFUbC-hydrogen'!F7)</f>
        <v>118050651358602.3</v>
      </c>
      <c r="G8" s="16">
        <f>SUM('BIFUbC-electricity'!G7,'BIFUbC-coal'!G7,'BIFUbC-natural-gas'!G7,'BIFUbC-biomass'!G7,'BIFUbC-heat'!G7,'BIFUbC-crude-oil'!G7,'BIFUbC-petroleum-diesel'!G7,'BIFUbC-heavy-or-residual-oil'!G7,'BIFUbC-LPG-propane-or-butane'!G7,'BIFUbC-hydrogen'!G7)</f>
        <v>122536747721575</v>
      </c>
      <c r="H8" s="16">
        <f>SUM('BIFUbC-electricity'!H7,'BIFUbC-coal'!H7,'BIFUbC-natural-gas'!H7,'BIFUbC-biomass'!H7,'BIFUbC-heat'!H7,'BIFUbC-crude-oil'!H7,'BIFUbC-petroleum-diesel'!H7,'BIFUbC-heavy-or-residual-oil'!H7,'BIFUbC-LPG-propane-or-butane'!H7,'BIFUbC-hydrogen'!H7)</f>
        <v>124398733828273.67</v>
      </c>
      <c r="I8" s="16">
        <f>SUM('BIFUbC-electricity'!I7,'BIFUbC-coal'!I7,'BIFUbC-natural-gas'!I7,'BIFUbC-biomass'!I7,'BIFUbC-heat'!I7,'BIFUbC-crude-oil'!I7,'BIFUbC-petroleum-diesel'!I7,'BIFUbC-heavy-or-residual-oil'!I7,'BIFUbC-LPG-propane-or-butane'!I7,'BIFUbC-hydrogen'!I7)</f>
        <v>126260719934972.44</v>
      </c>
      <c r="J8" s="16">
        <f>SUM('BIFUbC-electricity'!J7,'BIFUbC-coal'!J7,'BIFUbC-natural-gas'!J7,'BIFUbC-biomass'!J7,'BIFUbC-heat'!J7,'BIFUbC-crude-oil'!J7,'BIFUbC-petroleum-diesel'!J7,'BIFUbC-heavy-or-residual-oil'!J7,'BIFUbC-LPG-propane-or-butane'!J7,'BIFUbC-hydrogen'!J7)</f>
        <v>128122706041671.05</v>
      </c>
      <c r="K8" s="16">
        <f>SUM('BIFUbC-electricity'!K7,'BIFUbC-coal'!K7,'BIFUbC-natural-gas'!K7,'BIFUbC-biomass'!K7,'BIFUbC-heat'!K7,'BIFUbC-crude-oil'!K7,'BIFUbC-petroleum-diesel'!K7,'BIFUbC-heavy-or-residual-oil'!K7,'BIFUbC-LPG-propane-or-butane'!K7,'BIFUbC-hydrogen'!K7)</f>
        <v>129984692148369.94</v>
      </c>
      <c r="L8" s="16">
        <f>SUM('BIFUbC-electricity'!L7,'BIFUbC-coal'!L7,'BIFUbC-natural-gas'!L7,'BIFUbC-biomass'!L7,'BIFUbC-heat'!L7,'BIFUbC-crude-oil'!L7,'BIFUbC-petroleum-diesel'!L7,'BIFUbC-heavy-or-residual-oil'!L7,'BIFUbC-LPG-propane-or-butane'!L7,'BIFUbC-hydrogen'!L7)</f>
        <v>131846678255068.59</v>
      </c>
      <c r="M8" s="16">
        <f>SUM('BIFUbC-electricity'!M7,'BIFUbC-coal'!M7,'BIFUbC-natural-gas'!M7,'BIFUbC-biomass'!M7,'BIFUbC-heat'!M7,'BIFUbC-crude-oil'!M7,'BIFUbC-petroleum-diesel'!M7,'BIFUbC-heavy-or-residual-oil'!M7,'BIFUbC-LPG-propane-or-butane'!M7,'BIFUbC-hydrogen'!M7)</f>
        <v>133244311036724.98</v>
      </c>
      <c r="N8" s="16">
        <f>SUM('BIFUbC-electricity'!N7,'BIFUbC-coal'!N7,'BIFUbC-natural-gas'!N7,'BIFUbC-biomass'!N7,'BIFUbC-heat'!N7,'BIFUbC-crude-oil'!N7,'BIFUbC-petroleum-diesel'!N7,'BIFUbC-heavy-or-residual-oil'!N7,'BIFUbC-LPG-propane-or-butane'!N7,'BIFUbC-hydrogen'!N7)</f>
        <v>134641943818381.08</v>
      </c>
      <c r="O8" s="16">
        <f>SUM('BIFUbC-electricity'!O7,'BIFUbC-coal'!O7,'BIFUbC-natural-gas'!O7,'BIFUbC-biomass'!O7,'BIFUbC-heat'!O7,'BIFUbC-crude-oil'!O7,'BIFUbC-petroleum-diesel'!O7,'BIFUbC-heavy-or-residual-oil'!O7,'BIFUbC-LPG-propane-or-butane'!O7,'BIFUbC-hydrogen'!O7)</f>
        <v>136039576600037.53</v>
      </c>
      <c r="P8" s="16">
        <f>SUM('BIFUbC-electricity'!P7,'BIFUbC-coal'!P7,'BIFUbC-natural-gas'!P7,'BIFUbC-biomass'!P7,'BIFUbC-heat'!P7,'BIFUbC-crude-oil'!P7,'BIFUbC-petroleum-diesel'!P7,'BIFUbC-heavy-or-residual-oil'!P7,'BIFUbC-LPG-propane-or-butane'!P7,'BIFUbC-hydrogen'!P7)</f>
        <v>137437209381693.78</v>
      </c>
      <c r="Q8" s="16">
        <f>SUM('BIFUbC-electricity'!Q7,'BIFUbC-coal'!Q7,'BIFUbC-natural-gas'!Q7,'BIFUbC-biomass'!Q7,'BIFUbC-heat'!Q7,'BIFUbC-crude-oil'!Q7,'BIFUbC-petroleum-diesel'!Q7,'BIFUbC-heavy-or-residual-oil'!Q7,'BIFUbC-LPG-propane-or-butane'!Q7,'BIFUbC-hydrogen'!Q7)</f>
        <v>138834842163350.13</v>
      </c>
      <c r="R8" s="16">
        <f>SUM('BIFUbC-electricity'!R7,'BIFUbC-coal'!R7,'BIFUbC-natural-gas'!R7,'BIFUbC-biomass'!R7,'BIFUbC-heat'!R7,'BIFUbC-crude-oil'!R7,'BIFUbC-petroleum-diesel'!R7,'BIFUbC-heavy-or-residual-oil'!R7,'BIFUbC-LPG-propane-or-butane'!R7,'BIFUbC-hydrogen'!R7)</f>
        <v>140065977634014.25</v>
      </c>
      <c r="S8" s="16">
        <f>SUM('BIFUbC-electricity'!S7,'BIFUbC-coal'!S7,'BIFUbC-natural-gas'!S7,'BIFUbC-biomass'!S7,'BIFUbC-heat'!S7,'BIFUbC-crude-oil'!S7,'BIFUbC-petroleum-diesel'!S7,'BIFUbC-heavy-or-residual-oil'!S7,'BIFUbC-LPG-propane-or-butane'!S7,'BIFUbC-hydrogen'!S7)</f>
        <v>141297113104678.44</v>
      </c>
      <c r="T8" s="16">
        <f>SUM('BIFUbC-electricity'!T7,'BIFUbC-coal'!T7,'BIFUbC-natural-gas'!T7,'BIFUbC-biomass'!T7,'BIFUbC-heat'!T7,'BIFUbC-crude-oil'!T7,'BIFUbC-petroleum-diesel'!T7,'BIFUbC-heavy-or-residual-oil'!T7,'BIFUbC-LPG-propane-or-butane'!T7,'BIFUbC-hydrogen'!T7)</f>
        <v>142528248575342.47</v>
      </c>
      <c r="U8" s="16">
        <f>SUM('BIFUbC-electricity'!U7,'BIFUbC-coal'!U7,'BIFUbC-natural-gas'!U7,'BIFUbC-biomass'!U7,'BIFUbC-heat'!U7,'BIFUbC-crude-oil'!U7,'BIFUbC-petroleum-diesel'!U7,'BIFUbC-heavy-or-residual-oil'!U7,'BIFUbC-LPG-propane-or-butane'!U7,'BIFUbC-hydrogen'!U7)</f>
        <v>143759384046006.81</v>
      </c>
      <c r="V8" s="16">
        <f>SUM('BIFUbC-electricity'!V7,'BIFUbC-coal'!V7,'BIFUbC-natural-gas'!V7,'BIFUbC-biomass'!V7,'BIFUbC-heat'!V7,'BIFUbC-crude-oil'!V7,'BIFUbC-petroleum-diesel'!V7,'BIFUbC-heavy-or-residual-oil'!V7,'BIFUbC-LPG-propane-or-butane'!V7,'BIFUbC-hydrogen'!V7)</f>
        <v>144990519516670.91</v>
      </c>
      <c r="W8" s="16">
        <f>SUM('BIFUbC-electricity'!W7,'BIFUbC-coal'!W7,'BIFUbC-natural-gas'!W7,'BIFUbC-biomass'!W7,'BIFUbC-heat'!W7,'BIFUbC-crude-oil'!W7,'BIFUbC-petroleum-diesel'!W7,'BIFUbC-heavy-or-residual-oil'!W7,'BIFUbC-LPG-propane-or-butane'!W7,'BIFUbC-hydrogen'!W7)</f>
        <v>146443651401992.03</v>
      </c>
      <c r="X8" s="16">
        <f>SUM('BIFUbC-electricity'!X7,'BIFUbC-coal'!X7,'BIFUbC-natural-gas'!X7,'BIFUbC-biomass'!X7,'BIFUbC-heat'!X7,'BIFUbC-crude-oil'!X7,'BIFUbC-petroleum-diesel'!X7,'BIFUbC-heavy-or-residual-oil'!X7,'BIFUbC-LPG-propane-or-butane'!X7,'BIFUbC-hydrogen'!X7)</f>
        <v>147745422095501.81</v>
      </c>
      <c r="Y8" s="16">
        <f>SUM('BIFUbC-electricity'!Y7,'BIFUbC-coal'!Y7,'BIFUbC-natural-gas'!Y7,'BIFUbC-biomass'!Y7,'BIFUbC-heat'!Y7,'BIFUbC-crude-oil'!Y7,'BIFUbC-petroleum-diesel'!Y7,'BIFUbC-heavy-or-residual-oil'!Y7,'BIFUbC-LPG-propane-or-butane'!Y7,'BIFUbC-hydrogen'!Y7)</f>
        <v>149047192789011.91</v>
      </c>
      <c r="Z8" s="16">
        <f>SUM('BIFUbC-electricity'!Z7,'BIFUbC-coal'!Z7,'BIFUbC-natural-gas'!Z7,'BIFUbC-biomass'!Z7,'BIFUbC-heat'!Z7,'BIFUbC-crude-oil'!Z7,'BIFUbC-petroleum-diesel'!Z7,'BIFUbC-heavy-or-residual-oil'!Z7,'BIFUbC-LPG-propane-or-butane'!Z7,'BIFUbC-hydrogen'!Z7)</f>
        <v>150348963482521.69</v>
      </c>
      <c r="AA8" s="16">
        <f>SUM('BIFUbC-electricity'!AA7,'BIFUbC-coal'!AA7,'BIFUbC-natural-gas'!AA7,'BIFUbC-biomass'!AA7,'BIFUbC-heat'!AA7,'BIFUbC-crude-oil'!AA7,'BIFUbC-petroleum-diesel'!AA7,'BIFUbC-heavy-or-residual-oil'!AA7,'BIFUbC-LPG-propane-or-butane'!AA7,'BIFUbC-hydrogen'!AA7)</f>
        <v>151650734176031.78</v>
      </c>
      <c r="AB8" s="16">
        <f>SUM('BIFUbC-electricity'!AB7,'BIFUbC-coal'!AB7,'BIFUbC-natural-gas'!AB7,'BIFUbC-biomass'!AB7,'BIFUbC-heat'!AB7,'BIFUbC-crude-oil'!AB7,'BIFUbC-petroleum-diesel'!AB7,'BIFUbC-heavy-or-residual-oil'!AB7,'BIFUbC-LPG-propane-or-butane'!AB7,'BIFUbC-hydrogen'!AB7)</f>
        <v>152952504869541.94</v>
      </c>
      <c r="AC8" s="16">
        <f>SUM('BIFUbC-electricity'!AC7,'BIFUbC-coal'!AC7,'BIFUbC-natural-gas'!AC7,'BIFUbC-biomass'!AC7,'BIFUbC-heat'!AC7,'BIFUbC-crude-oil'!AC7,'BIFUbC-petroleum-diesel'!AC7,'BIFUbC-heavy-or-residual-oil'!AC7,'BIFUbC-LPG-propane-or-butane'!AC7,'BIFUbC-hydrogen'!AC7)</f>
        <v>154254275563052.13</v>
      </c>
      <c r="AD8" s="16">
        <f>SUM('BIFUbC-electricity'!AD7,'BIFUbC-coal'!AD7,'BIFUbC-natural-gas'!AD7,'BIFUbC-biomass'!AD7,'BIFUbC-heat'!AD7,'BIFUbC-crude-oil'!AD7,'BIFUbC-petroleum-diesel'!AD7,'BIFUbC-heavy-or-residual-oil'!AD7,'BIFUbC-LPG-propane-or-butane'!AD7,'BIFUbC-hydrogen'!AD7)</f>
        <v>155556046256562.47</v>
      </c>
      <c r="AE8" s="16">
        <f>SUM('BIFUbC-electricity'!AE7,'BIFUbC-coal'!AE7,'BIFUbC-natural-gas'!AE7,'BIFUbC-biomass'!AE7,'BIFUbC-heat'!AE7,'BIFUbC-crude-oil'!AE7,'BIFUbC-petroleum-diesel'!AE7,'BIFUbC-heavy-or-residual-oil'!AE7,'BIFUbC-LPG-propane-or-butane'!AE7,'BIFUbC-hydrogen'!AE7)</f>
        <v>156857816950072.94</v>
      </c>
      <c r="AF8" s="16">
        <f>SUM('BIFUbC-electricity'!AF7,'BIFUbC-coal'!AF7,'BIFUbC-natural-gas'!AF7,'BIFUbC-biomass'!AF7,'BIFUbC-heat'!AF7,'BIFUbC-crude-oil'!AF7,'BIFUbC-petroleum-diesel'!AF7,'BIFUbC-heavy-or-residual-oil'!AF7,'BIFUbC-LPG-propane-or-butane'!AF7,'BIFUbC-hydrogen'!AF7)</f>
        <v>158159587643583.34</v>
      </c>
    </row>
    <row r="9" spans="1:32">
      <c r="A9" t="s">
        <v>8</v>
      </c>
      <c r="B9" s="16">
        <f>SUM('BIFUbC-electricity'!B8,'BIFUbC-coal'!B8,'BIFUbC-natural-gas'!B8,'BIFUbC-biomass'!B8,'BIFUbC-heat'!B8,'BIFUbC-crude-oil'!B8,'BIFUbC-petroleum-diesel'!B8,'BIFUbC-heavy-or-residual-oil'!B8,'BIFUbC-LPG-propane-or-butane'!B8,'BIFUbC-hydrogen'!B8)</f>
        <v>22641934880690.758</v>
      </c>
      <c r="C9" s="16">
        <f>SUM('BIFUbC-electricity'!C8,'BIFUbC-coal'!C8,'BIFUbC-natural-gas'!C8,'BIFUbC-biomass'!C8,'BIFUbC-heat'!C8,'BIFUbC-crude-oil'!C8,'BIFUbC-petroleum-diesel'!C8,'BIFUbC-heavy-or-residual-oil'!C8,'BIFUbC-LPG-propane-or-butane'!C8,'BIFUbC-hydrogen'!C8)</f>
        <v>23549073029466.789</v>
      </c>
      <c r="D9" s="16">
        <f>SUM('BIFUbC-electricity'!D8,'BIFUbC-coal'!D8,'BIFUbC-natural-gas'!D8,'BIFUbC-biomass'!D8,'BIFUbC-heat'!D8,'BIFUbC-crude-oil'!D8,'BIFUbC-petroleum-diesel'!D8,'BIFUbC-heavy-or-residual-oil'!D8,'BIFUbC-LPG-propane-or-butane'!D8,'BIFUbC-hydrogen'!D8)</f>
        <v>24456211178242.809</v>
      </c>
      <c r="E9" s="16">
        <f>SUM('BIFUbC-electricity'!E8,'BIFUbC-coal'!E8,'BIFUbC-natural-gas'!E8,'BIFUbC-biomass'!E8,'BIFUbC-heat'!E8,'BIFUbC-crude-oil'!E8,'BIFUbC-petroleum-diesel'!E8,'BIFUbC-heavy-or-residual-oil'!E8,'BIFUbC-LPG-propane-or-butane'!E8,'BIFUbC-hydrogen'!E8)</f>
        <v>25363349327018.836</v>
      </c>
      <c r="F9" s="16">
        <f>SUM('BIFUbC-electricity'!F8,'BIFUbC-coal'!F8,'BIFUbC-natural-gas'!F8,'BIFUbC-biomass'!F8,'BIFUbC-heat'!F8,'BIFUbC-crude-oil'!F8,'BIFUbC-petroleum-diesel'!F8,'BIFUbC-heavy-or-residual-oil'!F8,'BIFUbC-LPG-propane-or-butane'!F8,'BIFUbC-hydrogen'!F8)</f>
        <v>26270487475794.863</v>
      </c>
      <c r="G9" s="16">
        <f>SUM('BIFUbC-electricity'!G8,'BIFUbC-coal'!G8,'BIFUbC-natural-gas'!G8,'BIFUbC-biomass'!G8,'BIFUbC-heat'!G8,'BIFUbC-crude-oil'!G8,'BIFUbC-petroleum-diesel'!G8,'BIFUbC-heavy-or-residual-oil'!G8,'BIFUbC-LPG-propane-or-butane'!G8,'BIFUbC-hydrogen'!G8)</f>
        <v>27177625624570.895</v>
      </c>
      <c r="H9" s="16">
        <f>SUM('BIFUbC-electricity'!H8,'BIFUbC-coal'!H8,'BIFUbC-natural-gas'!H8,'BIFUbC-biomass'!H8,'BIFUbC-heat'!H8,'BIFUbC-crude-oil'!H8,'BIFUbC-petroleum-diesel'!H8,'BIFUbC-heavy-or-residual-oil'!H8,'BIFUbC-LPG-propane-or-butane'!H8,'BIFUbC-hydrogen'!H8)</f>
        <v>27688925356904.438</v>
      </c>
      <c r="I9" s="16">
        <f>SUM('BIFUbC-electricity'!I8,'BIFUbC-coal'!I8,'BIFUbC-natural-gas'!I8,'BIFUbC-biomass'!I8,'BIFUbC-heat'!I8,'BIFUbC-crude-oil'!I8,'BIFUbC-petroleum-diesel'!I8,'BIFUbC-heavy-or-residual-oil'!I8,'BIFUbC-LPG-propane-or-butane'!I8,'BIFUbC-hydrogen'!I8)</f>
        <v>28200225089237.977</v>
      </c>
      <c r="J9" s="16">
        <f>SUM('BIFUbC-electricity'!J8,'BIFUbC-coal'!J8,'BIFUbC-natural-gas'!J8,'BIFUbC-biomass'!J8,'BIFUbC-heat'!J8,'BIFUbC-crude-oil'!J8,'BIFUbC-petroleum-diesel'!J8,'BIFUbC-heavy-or-residual-oil'!J8,'BIFUbC-LPG-propane-or-butane'!J8,'BIFUbC-hydrogen'!J8)</f>
        <v>28711524821571.387</v>
      </c>
      <c r="K9" s="16">
        <f>SUM('BIFUbC-electricity'!K8,'BIFUbC-coal'!K8,'BIFUbC-natural-gas'!K8,'BIFUbC-biomass'!K8,'BIFUbC-heat'!K8,'BIFUbC-crude-oil'!K8,'BIFUbC-petroleum-diesel'!K8,'BIFUbC-heavy-or-residual-oil'!K8,'BIFUbC-LPG-propane-or-butane'!K8,'BIFUbC-hydrogen'!K8)</f>
        <v>29222824553904.922</v>
      </c>
      <c r="L9" s="16">
        <f>SUM('BIFUbC-electricity'!L8,'BIFUbC-coal'!L8,'BIFUbC-natural-gas'!L8,'BIFUbC-biomass'!L8,'BIFUbC-heat'!L8,'BIFUbC-crude-oil'!L8,'BIFUbC-petroleum-diesel'!L8,'BIFUbC-heavy-or-residual-oil'!L8,'BIFUbC-LPG-propane-or-butane'!L8,'BIFUbC-hydrogen'!L8)</f>
        <v>29734124286238.277</v>
      </c>
      <c r="M9" s="16">
        <f>SUM('BIFUbC-electricity'!M8,'BIFUbC-coal'!M8,'BIFUbC-natural-gas'!M8,'BIFUbC-biomass'!M8,'BIFUbC-heat'!M8,'BIFUbC-crude-oil'!M8,'BIFUbC-petroleum-diesel'!M8,'BIFUbC-heavy-or-residual-oil'!M8,'BIFUbC-LPG-propane-or-butane'!M8,'BIFUbC-hydrogen'!M8)</f>
        <v>30161311349727.926</v>
      </c>
      <c r="N9" s="16">
        <f>SUM('BIFUbC-electricity'!N8,'BIFUbC-coal'!N8,'BIFUbC-natural-gas'!N8,'BIFUbC-biomass'!N8,'BIFUbC-heat'!N8,'BIFUbC-crude-oil'!N8,'BIFUbC-petroleum-diesel'!N8,'BIFUbC-heavy-or-residual-oil'!N8,'BIFUbC-LPG-propane-or-butane'!N8,'BIFUbC-hydrogen'!N8)</f>
        <v>30588498413217.383</v>
      </c>
      <c r="O9" s="16">
        <f>SUM('BIFUbC-electricity'!O8,'BIFUbC-coal'!O8,'BIFUbC-natural-gas'!O8,'BIFUbC-biomass'!O8,'BIFUbC-heat'!O8,'BIFUbC-crude-oil'!O8,'BIFUbC-petroleum-diesel'!O8,'BIFUbC-heavy-or-residual-oil'!O8,'BIFUbC-LPG-propane-or-butane'!O8,'BIFUbC-hydrogen'!O8)</f>
        <v>31015685476706.969</v>
      </c>
      <c r="P9" s="16">
        <f>SUM('BIFUbC-electricity'!P8,'BIFUbC-coal'!P8,'BIFUbC-natural-gas'!P8,'BIFUbC-biomass'!P8,'BIFUbC-heat'!P8,'BIFUbC-crude-oil'!P8,'BIFUbC-petroleum-diesel'!P8,'BIFUbC-heavy-or-residual-oil'!P8,'BIFUbC-LPG-propane-or-butane'!P8,'BIFUbC-hydrogen'!P8)</f>
        <v>31442872540196.434</v>
      </c>
      <c r="Q9" s="16">
        <f>SUM('BIFUbC-electricity'!Q8,'BIFUbC-coal'!Q8,'BIFUbC-natural-gas'!Q8,'BIFUbC-biomass'!Q8,'BIFUbC-heat'!Q8,'BIFUbC-crude-oil'!Q8,'BIFUbC-petroleum-diesel'!Q8,'BIFUbC-heavy-or-residual-oil'!Q8,'BIFUbC-LPG-propane-or-butane'!Q8,'BIFUbC-hydrogen'!Q8)</f>
        <v>31870059603685.902</v>
      </c>
      <c r="R9" s="16">
        <f>SUM('BIFUbC-electricity'!R8,'BIFUbC-coal'!R8,'BIFUbC-natural-gas'!R8,'BIFUbC-biomass'!R8,'BIFUbC-heat'!R8,'BIFUbC-crude-oil'!R8,'BIFUbC-petroleum-diesel'!R8,'BIFUbC-heavy-or-residual-oil'!R8,'BIFUbC-LPG-propane-or-butane'!R8,'BIFUbC-hydrogen'!R8)</f>
        <v>32294010711449.738</v>
      </c>
      <c r="S9" s="16">
        <f>SUM('BIFUbC-electricity'!S8,'BIFUbC-coal'!S8,'BIFUbC-natural-gas'!S8,'BIFUbC-biomass'!S8,'BIFUbC-heat'!S8,'BIFUbC-crude-oil'!S8,'BIFUbC-petroleum-diesel'!S8,'BIFUbC-heavy-or-residual-oil'!S8,'BIFUbC-LPG-propane-or-butane'!S8,'BIFUbC-hydrogen'!S8)</f>
        <v>32717961819213.582</v>
      </c>
      <c r="T9" s="16">
        <f>SUM('BIFUbC-electricity'!T8,'BIFUbC-coal'!T8,'BIFUbC-natural-gas'!T8,'BIFUbC-biomass'!T8,'BIFUbC-heat'!T8,'BIFUbC-crude-oil'!T8,'BIFUbC-petroleum-diesel'!T8,'BIFUbC-heavy-or-residual-oil'!T8,'BIFUbC-LPG-propane-or-butane'!T8,'BIFUbC-hydrogen'!T8)</f>
        <v>33141912926977.297</v>
      </c>
      <c r="U9" s="16">
        <f>SUM('BIFUbC-electricity'!U8,'BIFUbC-coal'!U8,'BIFUbC-natural-gas'!U8,'BIFUbC-biomass'!U8,'BIFUbC-heat'!U8,'BIFUbC-crude-oil'!U8,'BIFUbC-petroleum-diesel'!U8,'BIFUbC-heavy-or-residual-oil'!U8,'BIFUbC-LPG-propane-or-butane'!U8,'BIFUbC-hydrogen'!U8)</f>
        <v>33565864034741.148</v>
      </c>
      <c r="V9" s="16">
        <f>SUM('BIFUbC-electricity'!V8,'BIFUbC-coal'!V8,'BIFUbC-natural-gas'!V8,'BIFUbC-biomass'!V8,'BIFUbC-heat'!V8,'BIFUbC-crude-oil'!V8,'BIFUbC-petroleum-diesel'!V8,'BIFUbC-heavy-or-residual-oil'!V8,'BIFUbC-LPG-propane-or-butane'!V8,'BIFUbC-hydrogen'!V8)</f>
        <v>33989815142504.805</v>
      </c>
      <c r="W9" s="16">
        <f>SUM('BIFUbC-electricity'!W8,'BIFUbC-coal'!W8,'BIFUbC-natural-gas'!W8,'BIFUbC-biomass'!W8,'BIFUbC-heat'!W8,'BIFUbC-crude-oil'!W8,'BIFUbC-petroleum-diesel'!W8,'BIFUbC-heavy-or-residual-oil'!W8,'BIFUbC-LPG-propane-or-butane'!W8,'BIFUbC-hydrogen'!W8)</f>
        <v>34418080857902.938</v>
      </c>
      <c r="X9" s="16">
        <f>SUM('BIFUbC-electricity'!X8,'BIFUbC-coal'!X8,'BIFUbC-natural-gas'!X8,'BIFUbC-biomass'!X8,'BIFUbC-heat'!X8,'BIFUbC-crude-oil'!X8,'BIFUbC-petroleum-diesel'!X8,'BIFUbC-heavy-or-residual-oil'!X8,'BIFUbC-LPG-propane-or-butane'!X8,'BIFUbC-hydrogen'!X8)</f>
        <v>34843404795368.602</v>
      </c>
      <c r="Y9" s="16">
        <f>SUM('BIFUbC-electricity'!Y8,'BIFUbC-coal'!Y8,'BIFUbC-natural-gas'!Y8,'BIFUbC-biomass'!Y8,'BIFUbC-heat'!Y8,'BIFUbC-crude-oil'!Y8,'BIFUbC-petroleum-diesel'!Y8,'BIFUbC-heavy-or-residual-oil'!Y8,'BIFUbC-LPG-propane-or-butane'!Y8,'BIFUbC-hydrogen'!Y8)</f>
        <v>35268728732834.281</v>
      </c>
      <c r="Z9" s="16">
        <f>SUM('BIFUbC-electricity'!Z8,'BIFUbC-coal'!Z8,'BIFUbC-natural-gas'!Z8,'BIFUbC-biomass'!Z8,'BIFUbC-heat'!Z8,'BIFUbC-crude-oil'!Z8,'BIFUbC-petroleum-diesel'!Z8,'BIFUbC-heavy-or-residual-oil'!Z8,'BIFUbC-LPG-propane-or-butane'!Z8,'BIFUbC-hydrogen'!Z8)</f>
        <v>35694052670299.828</v>
      </c>
      <c r="AA9" s="16">
        <f>SUM('BIFUbC-electricity'!AA8,'BIFUbC-coal'!AA8,'BIFUbC-natural-gas'!AA8,'BIFUbC-biomass'!AA8,'BIFUbC-heat'!AA8,'BIFUbC-crude-oil'!AA8,'BIFUbC-petroleum-diesel'!AA8,'BIFUbC-heavy-or-residual-oil'!AA8,'BIFUbC-LPG-propane-or-butane'!AA8,'BIFUbC-hydrogen'!AA8)</f>
        <v>36119376607765.516</v>
      </c>
      <c r="AB9" s="16">
        <f>SUM('BIFUbC-electricity'!AB8,'BIFUbC-coal'!AB8,'BIFUbC-natural-gas'!AB8,'BIFUbC-biomass'!AB8,'BIFUbC-heat'!AB8,'BIFUbC-crude-oil'!AB8,'BIFUbC-petroleum-diesel'!AB8,'BIFUbC-heavy-or-residual-oil'!AB8,'BIFUbC-LPG-propane-or-butane'!AB8,'BIFUbC-hydrogen'!AB8)</f>
        <v>36544700545231.188</v>
      </c>
      <c r="AC9" s="16">
        <f>SUM('BIFUbC-electricity'!AC8,'BIFUbC-coal'!AC8,'BIFUbC-natural-gas'!AC8,'BIFUbC-biomass'!AC8,'BIFUbC-heat'!AC8,'BIFUbC-crude-oil'!AC8,'BIFUbC-petroleum-diesel'!AC8,'BIFUbC-heavy-or-residual-oil'!AC8,'BIFUbC-LPG-propane-or-butane'!AC8,'BIFUbC-hydrogen'!AC8)</f>
        <v>36970024482696.734</v>
      </c>
      <c r="AD9" s="16">
        <f>SUM('BIFUbC-electricity'!AD8,'BIFUbC-coal'!AD8,'BIFUbC-natural-gas'!AD8,'BIFUbC-biomass'!AD8,'BIFUbC-heat'!AD8,'BIFUbC-crude-oil'!AD8,'BIFUbC-petroleum-diesel'!AD8,'BIFUbC-heavy-or-residual-oil'!AD8,'BIFUbC-LPG-propane-or-butane'!AD8,'BIFUbC-hydrogen'!AD8)</f>
        <v>37395348420162.43</v>
      </c>
      <c r="AE9" s="16">
        <f>SUM('BIFUbC-electricity'!AE8,'BIFUbC-coal'!AE8,'BIFUbC-natural-gas'!AE8,'BIFUbC-biomass'!AE8,'BIFUbC-heat'!AE8,'BIFUbC-crude-oil'!AE8,'BIFUbC-petroleum-diesel'!AE8,'BIFUbC-heavy-or-residual-oil'!AE8,'BIFUbC-LPG-propane-or-butane'!AE8,'BIFUbC-hydrogen'!AE8)</f>
        <v>37820672357628.117</v>
      </c>
      <c r="AF9" s="16">
        <f>SUM('BIFUbC-electricity'!AF8,'BIFUbC-coal'!AF8,'BIFUbC-natural-gas'!AF8,'BIFUbC-biomass'!AF8,'BIFUbC-heat'!AF8,'BIFUbC-crude-oil'!AF8,'BIFUbC-petroleum-diesel'!AF8,'BIFUbC-heavy-or-residual-oil'!AF8,'BIFUbC-LPG-propane-or-butane'!AF8,'BIFUbC-hydrogen'!AF8)</f>
        <v>38245996295093.68</v>
      </c>
    </row>
    <row r="10" spans="1:32">
      <c r="A10" t="s">
        <v>9</v>
      </c>
      <c r="B10" s="16">
        <f>SUM('BIFUbC-electricity'!B9,'BIFUbC-coal'!B9,'BIFUbC-natural-gas'!B9,'BIFUbC-biomass'!B9,'BIFUbC-heat'!B9,'BIFUbC-crude-oil'!B9,'BIFUbC-petroleum-diesel'!B9,'BIFUbC-heavy-or-residual-oil'!B9,'BIFUbC-LPG-propane-or-butane'!B9,'BIFUbC-hydrogen'!B9)</f>
        <v>173854862269911.06</v>
      </c>
      <c r="C10" s="16">
        <f>SUM('BIFUbC-electricity'!C9,'BIFUbC-coal'!C9,'BIFUbC-natural-gas'!C9,'BIFUbC-biomass'!C9,'BIFUbC-heat'!C9,'BIFUbC-crude-oil'!C9,'BIFUbC-petroleum-diesel'!C9,'BIFUbC-heavy-or-residual-oil'!C9,'BIFUbC-LPG-propane-or-butane'!C9,'BIFUbC-hydrogen'!C9)</f>
        <v>180872488994739.78</v>
      </c>
      <c r="D10" s="16">
        <f>SUM('BIFUbC-electricity'!D9,'BIFUbC-coal'!D9,'BIFUbC-natural-gas'!D9,'BIFUbC-biomass'!D9,'BIFUbC-heat'!D9,'BIFUbC-crude-oil'!D9,'BIFUbC-petroleum-diesel'!D9,'BIFUbC-heavy-or-residual-oil'!D9,'BIFUbC-LPG-propane-or-butane'!D9,'BIFUbC-hydrogen'!D9)</f>
        <v>187890115719568.47</v>
      </c>
      <c r="E10" s="16">
        <f>SUM('BIFUbC-electricity'!E9,'BIFUbC-coal'!E9,'BIFUbC-natural-gas'!E9,'BIFUbC-biomass'!E9,'BIFUbC-heat'!E9,'BIFUbC-crude-oil'!E9,'BIFUbC-petroleum-diesel'!E9,'BIFUbC-heavy-or-residual-oil'!E9,'BIFUbC-LPG-propane-or-butane'!E9,'BIFUbC-hydrogen'!E9)</f>
        <v>194907742444397.28</v>
      </c>
      <c r="F10" s="16">
        <f>SUM('BIFUbC-electricity'!F9,'BIFUbC-coal'!F9,'BIFUbC-natural-gas'!F9,'BIFUbC-biomass'!F9,'BIFUbC-heat'!F9,'BIFUbC-crude-oil'!F9,'BIFUbC-petroleum-diesel'!F9,'BIFUbC-heavy-or-residual-oil'!F9,'BIFUbC-LPG-propane-or-butane'!F9,'BIFUbC-hydrogen'!F9)</f>
        <v>201925369169226.19</v>
      </c>
      <c r="G10" s="16">
        <f>SUM('BIFUbC-electricity'!G9,'BIFUbC-coal'!G9,'BIFUbC-natural-gas'!G9,'BIFUbC-biomass'!G9,'BIFUbC-heat'!G9,'BIFUbC-crude-oil'!G9,'BIFUbC-petroleum-diesel'!G9,'BIFUbC-heavy-or-residual-oil'!G9,'BIFUbC-LPG-propane-or-butane'!G9,'BIFUbC-hydrogen'!G9)</f>
        <v>208942995894055.09</v>
      </c>
      <c r="H10" s="16">
        <f>SUM('BIFUbC-electricity'!H9,'BIFUbC-coal'!H9,'BIFUbC-natural-gas'!H9,'BIFUbC-biomass'!H9,'BIFUbC-heat'!H9,'BIFUbC-crude-oil'!H9,'BIFUbC-petroleum-diesel'!H9,'BIFUbC-heavy-or-residual-oil'!H9,'BIFUbC-LPG-propane-or-butane'!H9,'BIFUbC-hydrogen'!H9)</f>
        <v>213239942452494.25</v>
      </c>
      <c r="I10" s="16">
        <f>SUM('BIFUbC-electricity'!I9,'BIFUbC-coal'!I9,'BIFUbC-natural-gas'!I9,'BIFUbC-biomass'!I9,'BIFUbC-heat'!I9,'BIFUbC-crude-oil'!I9,'BIFUbC-petroleum-diesel'!I9,'BIFUbC-heavy-or-residual-oil'!I9,'BIFUbC-LPG-propane-or-butane'!I9,'BIFUbC-hydrogen'!I9)</f>
        <v>217536889010933.38</v>
      </c>
      <c r="J10" s="16">
        <f>SUM('BIFUbC-electricity'!J9,'BIFUbC-coal'!J9,'BIFUbC-natural-gas'!J9,'BIFUbC-biomass'!J9,'BIFUbC-heat'!J9,'BIFUbC-crude-oil'!J9,'BIFUbC-petroleum-diesel'!J9,'BIFUbC-heavy-or-residual-oil'!J9,'BIFUbC-LPG-propane-or-butane'!J9,'BIFUbC-hydrogen'!J9)</f>
        <v>221833835569371.41</v>
      </c>
      <c r="K10" s="16">
        <f>SUM('BIFUbC-electricity'!K9,'BIFUbC-coal'!K9,'BIFUbC-natural-gas'!K9,'BIFUbC-biomass'!K9,'BIFUbC-heat'!K9,'BIFUbC-crude-oil'!K9,'BIFUbC-petroleum-diesel'!K9,'BIFUbC-heavy-or-residual-oil'!K9,'BIFUbC-LPG-propane-or-butane'!K9,'BIFUbC-hydrogen'!K9)</f>
        <v>226130782127810.69</v>
      </c>
      <c r="L10" s="16">
        <f>SUM('BIFUbC-electricity'!L9,'BIFUbC-coal'!L9,'BIFUbC-natural-gas'!L9,'BIFUbC-biomass'!L9,'BIFUbC-heat'!L9,'BIFUbC-crude-oil'!L9,'BIFUbC-petroleum-diesel'!L9,'BIFUbC-heavy-or-residual-oil'!L9,'BIFUbC-LPG-propane-or-butane'!L9,'BIFUbC-hydrogen'!L9)</f>
        <v>230427728686248.28</v>
      </c>
      <c r="M10" s="16">
        <f>SUM('BIFUbC-electricity'!M9,'BIFUbC-coal'!M9,'BIFUbC-natural-gas'!M9,'BIFUbC-biomass'!M9,'BIFUbC-heat'!M9,'BIFUbC-crude-oil'!M9,'BIFUbC-petroleum-diesel'!M9,'BIFUbC-heavy-or-residual-oil'!M9,'BIFUbC-LPG-propane-or-butane'!M9,'BIFUbC-hydrogen'!M9)</f>
        <v>234110440087060.38</v>
      </c>
      <c r="N10" s="16">
        <f>SUM('BIFUbC-electricity'!N9,'BIFUbC-coal'!N9,'BIFUbC-natural-gas'!N9,'BIFUbC-biomass'!N9,'BIFUbC-heat'!N9,'BIFUbC-crude-oil'!N9,'BIFUbC-petroleum-diesel'!N9,'BIFUbC-heavy-or-residual-oil'!N9,'BIFUbC-LPG-propane-or-butane'!N9,'BIFUbC-hydrogen'!N9)</f>
        <v>237793151487870.81</v>
      </c>
      <c r="O10" s="16">
        <f>SUM('BIFUbC-electricity'!O9,'BIFUbC-coal'!O9,'BIFUbC-natural-gas'!O9,'BIFUbC-biomass'!O9,'BIFUbC-heat'!O9,'BIFUbC-crude-oil'!O9,'BIFUbC-petroleum-diesel'!O9,'BIFUbC-heavy-or-residual-oil'!O9,'BIFUbC-LPG-propane-or-butane'!O9,'BIFUbC-hydrogen'!O9)</f>
        <v>241475862888682.5</v>
      </c>
      <c r="P10" s="16">
        <f>SUM('BIFUbC-electricity'!P9,'BIFUbC-coal'!P9,'BIFUbC-natural-gas'!P9,'BIFUbC-biomass'!P9,'BIFUbC-heat'!P9,'BIFUbC-crude-oil'!P9,'BIFUbC-petroleum-diesel'!P9,'BIFUbC-heavy-or-residual-oil'!P9,'BIFUbC-LPG-propane-or-butane'!P9,'BIFUbC-hydrogen'!P9)</f>
        <v>245158574289493.09</v>
      </c>
      <c r="Q10" s="16">
        <f>SUM('BIFUbC-electricity'!Q9,'BIFUbC-coal'!Q9,'BIFUbC-natural-gas'!Q9,'BIFUbC-biomass'!Q9,'BIFUbC-heat'!Q9,'BIFUbC-crude-oil'!Q9,'BIFUbC-petroleum-diesel'!Q9,'BIFUbC-heavy-or-residual-oil'!Q9,'BIFUbC-LPG-propane-or-butane'!Q9,'BIFUbC-hydrogen'!Q9)</f>
        <v>248841285690303.78</v>
      </c>
      <c r="R10" s="16">
        <f>SUM('BIFUbC-electricity'!R9,'BIFUbC-coal'!R9,'BIFUbC-natural-gas'!R9,'BIFUbC-biomass'!R9,'BIFUbC-heat'!R9,'BIFUbC-crude-oil'!R9,'BIFUbC-petroleum-diesel'!R9,'BIFUbC-heavy-or-residual-oil'!R9,'BIFUbC-LPG-propane-or-butane'!R9,'BIFUbC-hydrogen'!R9)</f>
        <v>252541927706446.53</v>
      </c>
      <c r="S10" s="16">
        <f>SUM('BIFUbC-electricity'!S9,'BIFUbC-coal'!S9,'BIFUbC-natural-gas'!S9,'BIFUbC-biomass'!S9,'BIFUbC-heat'!S9,'BIFUbC-crude-oil'!S9,'BIFUbC-petroleum-diesel'!S9,'BIFUbC-heavy-or-residual-oil'!S9,'BIFUbC-LPG-propane-or-butane'!S9,'BIFUbC-hydrogen'!S9)</f>
        <v>256242569722589.34</v>
      </c>
      <c r="T10" s="16">
        <f>SUM('BIFUbC-electricity'!T9,'BIFUbC-coal'!T9,'BIFUbC-natural-gas'!T9,'BIFUbC-biomass'!T9,'BIFUbC-heat'!T9,'BIFUbC-crude-oil'!T9,'BIFUbC-petroleum-diesel'!T9,'BIFUbC-heavy-or-residual-oil'!T9,'BIFUbC-LPG-propane-or-butane'!T9,'BIFUbC-hydrogen'!T9)</f>
        <v>259943211738731.13</v>
      </c>
      <c r="U10" s="16">
        <f>SUM('BIFUbC-electricity'!U9,'BIFUbC-coal'!U9,'BIFUbC-natural-gas'!U9,'BIFUbC-biomass'!U9,'BIFUbC-heat'!U9,'BIFUbC-crude-oil'!U9,'BIFUbC-petroleum-diesel'!U9,'BIFUbC-heavy-or-residual-oil'!U9,'BIFUbC-LPG-propane-or-butane'!U9,'BIFUbC-hydrogen'!U9)</f>
        <v>263643853754874.13</v>
      </c>
      <c r="V10" s="16">
        <f>SUM('BIFUbC-electricity'!V9,'BIFUbC-coal'!V9,'BIFUbC-natural-gas'!V9,'BIFUbC-biomass'!V9,'BIFUbC-heat'!V9,'BIFUbC-crude-oil'!V9,'BIFUbC-petroleum-diesel'!V9,'BIFUbC-heavy-or-residual-oil'!V9,'BIFUbC-LPG-propane-or-butane'!V9,'BIFUbC-hydrogen'!V9)</f>
        <v>267344495771015.44</v>
      </c>
      <c r="W10" s="16">
        <f>SUM('BIFUbC-electricity'!W9,'BIFUbC-coal'!W9,'BIFUbC-natural-gas'!W9,'BIFUbC-biomass'!W9,'BIFUbC-heat'!W9,'BIFUbC-crude-oil'!W9,'BIFUbC-petroleum-diesel'!W9,'BIFUbC-heavy-or-residual-oil'!W9,'BIFUbC-LPG-propane-or-butane'!W9,'BIFUbC-hydrogen'!W9)</f>
        <v>271021230300050.22</v>
      </c>
      <c r="X10" s="16">
        <f>SUM('BIFUbC-electricity'!X9,'BIFUbC-coal'!X9,'BIFUbC-natural-gas'!X9,'BIFUbC-biomass'!X9,'BIFUbC-heat'!X9,'BIFUbC-crude-oil'!X9,'BIFUbC-petroleum-diesel'!X9,'BIFUbC-heavy-or-residual-oil'!X9,'BIFUbC-LPG-propane-or-butane'!X9,'BIFUbC-hydrogen'!X9)</f>
        <v>274714265388477.06</v>
      </c>
      <c r="Y10" s="16">
        <f>SUM('BIFUbC-electricity'!Y9,'BIFUbC-coal'!Y9,'BIFUbC-natural-gas'!Y9,'BIFUbC-biomass'!Y9,'BIFUbC-heat'!Y9,'BIFUbC-crude-oil'!Y9,'BIFUbC-petroleum-diesel'!Y9,'BIFUbC-heavy-or-residual-oil'!Y9,'BIFUbC-LPG-propane-or-butane'!Y9,'BIFUbC-hydrogen'!Y9)</f>
        <v>278407300476904.06</v>
      </c>
      <c r="Z10" s="16">
        <f>SUM('BIFUbC-electricity'!Z9,'BIFUbC-coal'!Z9,'BIFUbC-natural-gas'!Z9,'BIFUbC-biomass'!Z9,'BIFUbC-heat'!Z9,'BIFUbC-crude-oil'!Z9,'BIFUbC-petroleum-diesel'!Z9,'BIFUbC-heavy-or-residual-oil'!Z9,'BIFUbC-LPG-propane-or-butane'!Z9,'BIFUbC-hydrogen'!Z9)</f>
        <v>282100335565330</v>
      </c>
      <c r="AA10" s="16">
        <f>SUM('BIFUbC-electricity'!AA9,'BIFUbC-coal'!AA9,'BIFUbC-natural-gas'!AA9,'BIFUbC-biomass'!AA9,'BIFUbC-heat'!AA9,'BIFUbC-crude-oil'!AA9,'BIFUbC-petroleum-diesel'!AA9,'BIFUbC-heavy-or-residual-oil'!AA9,'BIFUbC-LPG-propane-or-butane'!AA9,'BIFUbC-hydrogen'!AA9)</f>
        <v>285793370653757.31</v>
      </c>
      <c r="AB10" s="16">
        <f>SUM('BIFUbC-electricity'!AB9,'BIFUbC-coal'!AB9,'BIFUbC-natural-gas'!AB9,'BIFUbC-biomass'!AB9,'BIFUbC-heat'!AB9,'BIFUbC-crude-oil'!AB9,'BIFUbC-petroleum-diesel'!AB9,'BIFUbC-heavy-or-residual-oil'!AB9,'BIFUbC-LPG-propane-or-butane'!AB9,'BIFUbC-hydrogen'!AB9)</f>
        <v>289486405742184.38</v>
      </c>
      <c r="AC10" s="16">
        <f>SUM('BIFUbC-electricity'!AC9,'BIFUbC-coal'!AC9,'BIFUbC-natural-gas'!AC9,'BIFUbC-biomass'!AC9,'BIFUbC-heat'!AC9,'BIFUbC-crude-oil'!AC9,'BIFUbC-petroleum-diesel'!AC9,'BIFUbC-heavy-or-residual-oil'!AC9,'BIFUbC-LPG-propane-or-butane'!AC9,'BIFUbC-hydrogen'!AC9)</f>
        <v>293179440830610.63</v>
      </c>
      <c r="AD10" s="16">
        <f>SUM('BIFUbC-electricity'!AD9,'BIFUbC-coal'!AD9,'BIFUbC-natural-gas'!AD9,'BIFUbC-biomass'!AD9,'BIFUbC-heat'!AD9,'BIFUbC-crude-oil'!AD9,'BIFUbC-petroleum-diesel'!AD9,'BIFUbC-heavy-or-residual-oil'!AD9,'BIFUbC-LPG-propane-or-butane'!AD9,'BIFUbC-hydrogen'!AD9)</f>
        <v>296872475919038.13</v>
      </c>
      <c r="AE10" s="16">
        <f>SUM('BIFUbC-electricity'!AE9,'BIFUbC-coal'!AE9,'BIFUbC-natural-gas'!AE9,'BIFUbC-biomass'!AE9,'BIFUbC-heat'!AE9,'BIFUbC-crude-oil'!AE9,'BIFUbC-petroleum-diesel'!AE9,'BIFUbC-heavy-or-residual-oil'!AE9,'BIFUbC-LPG-propane-or-butane'!AE9,'BIFUbC-hydrogen'!AE9)</f>
        <v>300565511007465.56</v>
      </c>
      <c r="AF10" s="16">
        <f>SUM('BIFUbC-electricity'!AF9,'BIFUbC-coal'!AF9,'BIFUbC-natural-gas'!AF9,'BIFUbC-biomass'!AF9,'BIFUbC-heat'!AF9,'BIFUbC-crude-oil'!AF9,'BIFUbC-petroleum-diesel'!AF9,'BIFUbC-heavy-or-residual-oil'!AF9,'BIFUbC-LPG-propane-or-butane'!AF9,'BIFUbC-hydrogen'!AF9)</f>
        <v>304258546095892.13</v>
      </c>
    </row>
    <row r="11" spans="1:32">
      <c r="A11" t="s">
        <v>648</v>
      </c>
      <c r="B11" s="16">
        <f>SUM('BIFUbC-electricity'!B10,'BIFUbC-coal'!B10,'BIFUbC-natural-gas'!B10,'BIFUbC-biomass'!B10,'BIFUbC-heat'!B10,'BIFUbC-crude-oil'!B10,'BIFUbC-petroleum-diesel'!B10,'BIFUbC-heavy-or-residual-oil'!B10,'BIFUbC-LPG-propane-or-butane'!B10,'BIFUbC-hydrogen'!B10)</f>
        <v>5976949475130753</v>
      </c>
      <c r="C11" s="16">
        <f>SUM('BIFUbC-electricity'!C10,'BIFUbC-coal'!C10,'BIFUbC-natural-gas'!C10,'BIFUbC-biomass'!C10,'BIFUbC-heat'!C10,'BIFUbC-crude-oil'!C10,'BIFUbC-petroleum-diesel'!C10,'BIFUbC-heavy-or-residual-oil'!C10,'BIFUbC-LPG-propane-or-butane'!C10,'BIFUbC-hydrogen'!C10)</f>
        <v>5764464020594013</v>
      </c>
      <c r="D11" s="16">
        <f>SUM('BIFUbC-electricity'!D10,'BIFUbC-coal'!D10,'BIFUbC-natural-gas'!D10,'BIFUbC-biomass'!D10,'BIFUbC-heat'!D10,'BIFUbC-crude-oil'!D10,'BIFUbC-petroleum-diesel'!D10,'BIFUbC-heavy-or-residual-oil'!D10,'BIFUbC-LPG-propane-or-butane'!D10,'BIFUbC-hydrogen'!D10)</f>
        <v>5551978566057336</v>
      </c>
      <c r="E11" s="16">
        <f>SUM('BIFUbC-electricity'!E10,'BIFUbC-coal'!E10,'BIFUbC-natural-gas'!E10,'BIFUbC-biomass'!E10,'BIFUbC-heat'!E10,'BIFUbC-crude-oil'!E10,'BIFUbC-petroleum-diesel'!E10,'BIFUbC-heavy-or-residual-oil'!E10,'BIFUbC-LPG-propane-or-butane'!E10,'BIFUbC-hydrogen'!E10)</f>
        <v>5339493111520659</v>
      </c>
      <c r="F11" s="16">
        <f>SUM('BIFUbC-electricity'!F10,'BIFUbC-coal'!F10,'BIFUbC-natural-gas'!F10,'BIFUbC-biomass'!F10,'BIFUbC-heat'!F10,'BIFUbC-crude-oil'!F10,'BIFUbC-petroleum-diesel'!F10,'BIFUbC-heavy-or-residual-oil'!F10,'BIFUbC-LPG-propane-or-butane'!F10,'BIFUbC-hydrogen'!F10)</f>
        <v>5127007656983982</v>
      </c>
      <c r="G11" s="16">
        <f>SUM('BIFUbC-electricity'!G10,'BIFUbC-coal'!G10,'BIFUbC-natural-gas'!G10,'BIFUbC-biomass'!G10,'BIFUbC-heat'!G10,'BIFUbC-crude-oil'!G10,'BIFUbC-petroleum-diesel'!G10,'BIFUbC-heavy-or-residual-oil'!G10,'BIFUbC-LPG-propane-or-butane'!G10,'BIFUbC-hydrogen'!G10)</f>
        <v>4914522202447291</v>
      </c>
      <c r="H11" s="16">
        <f>SUM('BIFUbC-electricity'!H10,'BIFUbC-coal'!H10,'BIFUbC-natural-gas'!H10,'BIFUbC-biomass'!H10,'BIFUbC-heat'!H10,'BIFUbC-crude-oil'!H10,'BIFUbC-petroleum-diesel'!H10,'BIFUbC-heavy-or-residual-oil'!H10,'BIFUbC-LPG-propane-or-butane'!H10,'BIFUbC-hydrogen'!H10)</f>
        <v>4928873741323744</v>
      </c>
      <c r="I11" s="16">
        <f>SUM('BIFUbC-electricity'!I10,'BIFUbC-coal'!I10,'BIFUbC-natural-gas'!I10,'BIFUbC-biomass'!I10,'BIFUbC-heat'!I10,'BIFUbC-crude-oil'!I10,'BIFUbC-petroleum-diesel'!I10,'BIFUbC-heavy-or-residual-oil'!I10,'BIFUbC-LPG-propane-or-butane'!I10,'BIFUbC-hydrogen'!I10)</f>
        <v>4943225280200198</v>
      </c>
      <c r="J11" s="16">
        <f>SUM('BIFUbC-electricity'!J10,'BIFUbC-coal'!J10,'BIFUbC-natural-gas'!J10,'BIFUbC-biomass'!J10,'BIFUbC-heat'!J10,'BIFUbC-crude-oil'!J10,'BIFUbC-petroleum-diesel'!J10,'BIFUbC-heavy-or-residual-oil'!J10,'BIFUbC-LPG-propane-or-butane'!J10,'BIFUbC-hydrogen'!J10)</f>
        <v>4957576819076649</v>
      </c>
      <c r="K11" s="16">
        <f>SUM('BIFUbC-electricity'!K10,'BIFUbC-coal'!K10,'BIFUbC-natural-gas'!K10,'BIFUbC-biomass'!K10,'BIFUbC-heat'!K10,'BIFUbC-crude-oil'!K10,'BIFUbC-petroleum-diesel'!K10,'BIFUbC-heavy-or-residual-oil'!K10,'BIFUbC-LPG-propane-or-butane'!K10,'BIFUbC-hydrogen'!K10)</f>
        <v>4971928357953103</v>
      </c>
      <c r="L11" s="16">
        <f>SUM('BIFUbC-electricity'!L10,'BIFUbC-coal'!L10,'BIFUbC-natural-gas'!L10,'BIFUbC-biomass'!L10,'BIFUbC-heat'!L10,'BIFUbC-crude-oil'!L10,'BIFUbC-petroleum-diesel'!L10,'BIFUbC-heavy-or-residual-oil'!L10,'BIFUbC-LPG-propane-or-butane'!L10,'BIFUbC-hydrogen'!L10)</f>
        <v>4986279896829553</v>
      </c>
      <c r="M11" s="16">
        <f>SUM('BIFUbC-electricity'!M10,'BIFUbC-coal'!M10,'BIFUbC-natural-gas'!M10,'BIFUbC-biomass'!M10,'BIFUbC-heat'!M10,'BIFUbC-crude-oil'!M10,'BIFUbC-petroleum-diesel'!M10,'BIFUbC-heavy-or-residual-oil'!M10,'BIFUbC-LPG-propane-or-butane'!M10,'BIFUbC-hydrogen'!M10)</f>
        <v>4983683324128201</v>
      </c>
      <c r="N11" s="16">
        <f>SUM('BIFUbC-electricity'!N10,'BIFUbC-coal'!N10,'BIFUbC-natural-gas'!N10,'BIFUbC-biomass'!N10,'BIFUbC-heat'!N10,'BIFUbC-crude-oil'!N10,'BIFUbC-petroleum-diesel'!N10,'BIFUbC-heavy-or-residual-oil'!N10,'BIFUbC-LPG-propane-or-butane'!N10,'BIFUbC-hydrogen'!N10)</f>
        <v>4981086751426848</v>
      </c>
      <c r="O11" s="16">
        <f>SUM('BIFUbC-electricity'!O10,'BIFUbC-coal'!O10,'BIFUbC-natural-gas'!O10,'BIFUbC-biomass'!O10,'BIFUbC-heat'!O10,'BIFUbC-crude-oil'!O10,'BIFUbC-petroleum-diesel'!O10,'BIFUbC-heavy-or-residual-oil'!O10,'BIFUbC-LPG-propane-or-butane'!O10,'BIFUbC-hydrogen'!O10)</f>
        <v>4978490178725495</v>
      </c>
      <c r="P11" s="16">
        <f>SUM('BIFUbC-electricity'!P10,'BIFUbC-coal'!P10,'BIFUbC-natural-gas'!P10,'BIFUbC-biomass'!P10,'BIFUbC-heat'!P10,'BIFUbC-crude-oil'!P10,'BIFUbC-petroleum-diesel'!P10,'BIFUbC-heavy-or-residual-oil'!P10,'BIFUbC-LPG-propane-or-butane'!P10,'BIFUbC-hydrogen'!P10)</f>
        <v>4975893606024142</v>
      </c>
      <c r="Q11" s="16">
        <f>SUM('BIFUbC-electricity'!Q10,'BIFUbC-coal'!Q10,'BIFUbC-natural-gas'!Q10,'BIFUbC-biomass'!Q10,'BIFUbC-heat'!Q10,'BIFUbC-crude-oil'!Q10,'BIFUbC-petroleum-diesel'!Q10,'BIFUbC-heavy-or-residual-oil'!Q10,'BIFUbC-LPG-propane-or-butane'!Q10,'BIFUbC-hydrogen'!Q10)</f>
        <v>4973297033322789</v>
      </c>
      <c r="R11" s="16">
        <f>SUM('BIFUbC-electricity'!R10,'BIFUbC-coal'!R10,'BIFUbC-natural-gas'!R10,'BIFUbC-biomass'!R10,'BIFUbC-heat'!R10,'BIFUbC-crude-oil'!R10,'BIFUbC-petroleum-diesel'!R10,'BIFUbC-heavy-or-residual-oil'!R10,'BIFUbC-LPG-propane-or-butane'!R10,'BIFUbC-hydrogen'!R10)</f>
        <v>4962300704352603</v>
      </c>
      <c r="S11" s="16">
        <f>SUM('BIFUbC-electricity'!S10,'BIFUbC-coal'!S10,'BIFUbC-natural-gas'!S10,'BIFUbC-biomass'!S10,'BIFUbC-heat'!S10,'BIFUbC-crude-oil'!S10,'BIFUbC-petroleum-diesel'!S10,'BIFUbC-heavy-or-residual-oil'!S10,'BIFUbC-LPG-propane-or-butane'!S10,'BIFUbC-hydrogen'!S10)</f>
        <v>4951304375382417</v>
      </c>
      <c r="T11" s="16">
        <f>SUM('BIFUbC-electricity'!T10,'BIFUbC-coal'!T10,'BIFUbC-natural-gas'!T10,'BIFUbC-biomass'!T10,'BIFUbC-heat'!T10,'BIFUbC-crude-oil'!T10,'BIFUbC-petroleum-diesel'!T10,'BIFUbC-heavy-or-residual-oil'!T10,'BIFUbC-LPG-propane-or-butane'!T10,'BIFUbC-hydrogen'!T10)</f>
        <v>4940308046412231</v>
      </c>
      <c r="U11" s="16">
        <f>SUM('BIFUbC-electricity'!U10,'BIFUbC-coal'!U10,'BIFUbC-natural-gas'!U10,'BIFUbC-biomass'!U10,'BIFUbC-heat'!U10,'BIFUbC-crude-oil'!U10,'BIFUbC-petroleum-diesel'!U10,'BIFUbC-heavy-or-residual-oil'!U10,'BIFUbC-LPG-propane-or-butane'!U10,'BIFUbC-hydrogen'!U10)</f>
        <v>4929311717442044</v>
      </c>
      <c r="V11" s="16">
        <f>SUM('BIFUbC-electricity'!V10,'BIFUbC-coal'!V10,'BIFUbC-natural-gas'!V10,'BIFUbC-biomass'!V10,'BIFUbC-heat'!V10,'BIFUbC-crude-oil'!V10,'BIFUbC-petroleum-diesel'!V10,'BIFUbC-heavy-or-residual-oil'!V10,'BIFUbC-LPG-propane-or-butane'!V10,'BIFUbC-hydrogen'!V10)</f>
        <v>4918315388471858</v>
      </c>
      <c r="W11" s="16">
        <f>SUM('BIFUbC-electricity'!W10,'BIFUbC-coal'!W10,'BIFUbC-natural-gas'!W10,'BIFUbC-biomass'!W10,'BIFUbC-heat'!W10,'BIFUbC-crude-oil'!W10,'BIFUbC-petroleum-diesel'!W10,'BIFUbC-heavy-or-residual-oil'!W10,'BIFUbC-LPG-propane-or-butane'!W10,'BIFUbC-hydrogen'!W10)</f>
        <v>4918518734526783</v>
      </c>
      <c r="X11" s="16">
        <f>SUM('BIFUbC-electricity'!X10,'BIFUbC-coal'!X10,'BIFUbC-natural-gas'!X10,'BIFUbC-biomass'!X10,'BIFUbC-heat'!X10,'BIFUbC-crude-oil'!X10,'BIFUbC-petroleum-diesel'!X10,'BIFUbC-heavy-or-residual-oil'!X10,'BIFUbC-LPG-propane-or-butane'!X10,'BIFUbC-hydrogen'!X10)</f>
        <v>4911085938519132</v>
      </c>
      <c r="Y11" s="16">
        <f>SUM('BIFUbC-electricity'!Y10,'BIFUbC-coal'!Y10,'BIFUbC-natural-gas'!Y10,'BIFUbC-biomass'!Y10,'BIFUbC-heat'!Y10,'BIFUbC-crude-oil'!Y10,'BIFUbC-petroleum-diesel'!Y10,'BIFUbC-heavy-or-residual-oil'!Y10,'BIFUbC-LPG-propane-or-butane'!Y10,'BIFUbC-hydrogen'!Y10)</f>
        <v>4903653142511481</v>
      </c>
      <c r="Z11" s="16">
        <f>SUM('BIFUbC-electricity'!Z10,'BIFUbC-coal'!Z10,'BIFUbC-natural-gas'!Z10,'BIFUbC-biomass'!Z10,'BIFUbC-heat'!Z10,'BIFUbC-crude-oil'!Z10,'BIFUbC-petroleum-diesel'!Z10,'BIFUbC-heavy-or-residual-oil'!Z10,'BIFUbC-LPG-propane-or-butane'!Z10,'BIFUbC-hydrogen'!Z10)</f>
        <v>4896220346503832</v>
      </c>
      <c r="AA11" s="16">
        <f>SUM('BIFUbC-electricity'!AA10,'BIFUbC-coal'!AA10,'BIFUbC-natural-gas'!AA10,'BIFUbC-biomass'!AA10,'BIFUbC-heat'!AA10,'BIFUbC-crude-oil'!AA10,'BIFUbC-petroleum-diesel'!AA10,'BIFUbC-heavy-or-residual-oil'!AA10,'BIFUbC-LPG-propane-or-butane'!AA10,'BIFUbC-hydrogen'!AA10)</f>
        <v>4888787550496181</v>
      </c>
      <c r="AB11" s="16">
        <f>SUM('BIFUbC-electricity'!AB10,'BIFUbC-coal'!AB10,'BIFUbC-natural-gas'!AB10,'BIFUbC-biomass'!AB10,'BIFUbC-heat'!AB10,'BIFUbC-crude-oil'!AB10,'BIFUbC-petroleum-diesel'!AB10,'BIFUbC-heavy-or-residual-oil'!AB10,'BIFUbC-LPG-propane-or-butane'!AB10,'BIFUbC-hydrogen'!AB10)</f>
        <v>4881354754488530</v>
      </c>
      <c r="AC11" s="16">
        <f>SUM('BIFUbC-electricity'!AC10,'BIFUbC-coal'!AC10,'BIFUbC-natural-gas'!AC10,'BIFUbC-biomass'!AC10,'BIFUbC-heat'!AC10,'BIFUbC-crude-oil'!AC10,'BIFUbC-petroleum-diesel'!AC10,'BIFUbC-heavy-or-residual-oil'!AC10,'BIFUbC-LPG-propane-or-butane'!AC10,'BIFUbC-hydrogen'!AC10)</f>
        <v>4873921958480879</v>
      </c>
      <c r="AD11" s="16">
        <f>SUM('BIFUbC-electricity'!AD10,'BIFUbC-coal'!AD10,'BIFUbC-natural-gas'!AD10,'BIFUbC-biomass'!AD10,'BIFUbC-heat'!AD10,'BIFUbC-crude-oil'!AD10,'BIFUbC-petroleum-diesel'!AD10,'BIFUbC-heavy-or-residual-oil'!AD10,'BIFUbC-LPG-propane-or-butane'!AD10,'BIFUbC-hydrogen'!AD10)</f>
        <v>4866489162473228</v>
      </c>
      <c r="AE11" s="16">
        <f>SUM('BIFUbC-electricity'!AE10,'BIFUbC-coal'!AE10,'BIFUbC-natural-gas'!AE10,'BIFUbC-biomass'!AE10,'BIFUbC-heat'!AE10,'BIFUbC-crude-oil'!AE10,'BIFUbC-petroleum-diesel'!AE10,'BIFUbC-heavy-or-residual-oil'!AE10,'BIFUbC-LPG-propane-or-butane'!AE10,'BIFUbC-hydrogen'!AE10)</f>
        <v>4859056366465576</v>
      </c>
      <c r="AF11" s="16">
        <f>SUM('BIFUbC-electricity'!AF10,'BIFUbC-coal'!AF10,'BIFUbC-natural-gas'!AF10,'BIFUbC-biomass'!AF10,'BIFUbC-heat'!AF10,'BIFUbC-crude-oil'!AF10,'BIFUbC-petroleum-diesel'!AF10,'BIFUbC-heavy-or-residual-oil'!AF10,'BIFUbC-LPG-propane-or-butane'!AF10,'BIFUbC-hydrogen'!AF10)</f>
        <v>4851623570457925</v>
      </c>
    </row>
    <row r="12" spans="1:32">
      <c r="A12" t="s">
        <v>125</v>
      </c>
      <c r="B12" s="16">
        <f>SUM('BIFUbC-electricity'!B11,'BIFUbC-coal'!B11,'BIFUbC-natural-gas'!B11,'BIFUbC-biomass'!B11,'BIFUbC-heat'!B11,'BIFUbC-crude-oil'!B11,'BIFUbC-petroleum-diesel'!B11,'BIFUbC-heavy-or-residual-oil'!B11,'BIFUbC-LPG-propane-or-butane'!B11,'BIFUbC-hydrogen'!B11)</f>
        <v>1834798607283512.3</v>
      </c>
      <c r="C12" s="16">
        <f>SUM('BIFUbC-electricity'!C11,'BIFUbC-coal'!C11,'BIFUbC-natural-gas'!C11,'BIFUbC-biomass'!C11,'BIFUbC-heat'!C11,'BIFUbC-crude-oil'!C11,'BIFUbC-petroleum-diesel'!C11,'BIFUbC-heavy-or-residual-oil'!C11,'BIFUbC-LPG-propane-or-butane'!C11,'BIFUbC-hydrogen'!C11)</f>
        <v>1899479220550637</v>
      </c>
      <c r="D12" s="16">
        <f>SUM('BIFUbC-electricity'!D11,'BIFUbC-coal'!D11,'BIFUbC-natural-gas'!D11,'BIFUbC-biomass'!D11,'BIFUbC-heat'!D11,'BIFUbC-crude-oil'!D11,'BIFUbC-petroleum-diesel'!D11,'BIFUbC-heavy-or-residual-oil'!D11,'BIFUbC-LPG-propane-or-butane'!D11,'BIFUbC-hydrogen'!D11)</f>
        <v>1964159833817761.8</v>
      </c>
      <c r="E12" s="16">
        <f>SUM('BIFUbC-electricity'!E11,'BIFUbC-coal'!E11,'BIFUbC-natural-gas'!E11,'BIFUbC-biomass'!E11,'BIFUbC-heat'!E11,'BIFUbC-crude-oil'!E11,'BIFUbC-petroleum-diesel'!E11,'BIFUbC-heavy-or-residual-oil'!E11,'BIFUbC-LPG-propane-or-butane'!E11,'BIFUbC-hydrogen'!E11)</f>
        <v>2028840447084886.8</v>
      </c>
      <c r="F12" s="16">
        <f>SUM('BIFUbC-electricity'!F11,'BIFUbC-coal'!F11,'BIFUbC-natural-gas'!F11,'BIFUbC-biomass'!F11,'BIFUbC-heat'!F11,'BIFUbC-crude-oil'!F11,'BIFUbC-petroleum-diesel'!F11,'BIFUbC-heavy-or-residual-oil'!F11,'BIFUbC-LPG-propane-or-butane'!F11,'BIFUbC-hydrogen'!F11)</f>
        <v>2093521060352011.8</v>
      </c>
      <c r="G12" s="16">
        <f>SUM('BIFUbC-electricity'!G11,'BIFUbC-coal'!G11,'BIFUbC-natural-gas'!G11,'BIFUbC-biomass'!G11,'BIFUbC-heat'!G11,'BIFUbC-crude-oil'!G11,'BIFUbC-petroleum-diesel'!G11,'BIFUbC-heavy-or-residual-oil'!G11,'BIFUbC-LPG-propane-or-butane'!G11,'BIFUbC-hydrogen'!G11)</f>
        <v>2158201673619137</v>
      </c>
      <c r="H12" s="16">
        <f>SUM('BIFUbC-electricity'!H11,'BIFUbC-coal'!H11,'BIFUbC-natural-gas'!H11,'BIFUbC-biomass'!H11,'BIFUbC-heat'!H11,'BIFUbC-crude-oil'!H11,'BIFUbC-petroleum-diesel'!H11,'BIFUbC-heavy-or-residual-oil'!H11,'BIFUbC-LPG-propane-or-butane'!H11,'BIFUbC-hydrogen'!H11)</f>
        <v>2176137049639477.5</v>
      </c>
      <c r="I12" s="16">
        <f>SUM('BIFUbC-electricity'!I11,'BIFUbC-coal'!I11,'BIFUbC-natural-gas'!I11,'BIFUbC-biomass'!I11,'BIFUbC-heat'!I11,'BIFUbC-crude-oil'!I11,'BIFUbC-petroleum-diesel'!I11,'BIFUbC-heavy-or-residual-oil'!I11,'BIFUbC-LPG-propane-or-butane'!I11,'BIFUbC-hydrogen'!I11)</f>
        <v>2194072425659818</v>
      </c>
      <c r="J12" s="16">
        <f>SUM('BIFUbC-electricity'!J11,'BIFUbC-coal'!J11,'BIFUbC-natural-gas'!J11,'BIFUbC-biomass'!J11,'BIFUbC-heat'!J11,'BIFUbC-crude-oil'!J11,'BIFUbC-petroleum-diesel'!J11,'BIFUbC-heavy-or-residual-oil'!J11,'BIFUbC-LPG-propane-or-butane'!J11,'BIFUbC-hydrogen'!J11)</f>
        <v>2212007801680160.8</v>
      </c>
      <c r="K12" s="16">
        <f>SUM('BIFUbC-electricity'!K11,'BIFUbC-coal'!K11,'BIFUbC-natural-gas'!K11,'BIFUbC-biomass'!K11,'BIFUbC-heat'!K11,'BIFUbC-crude-oil'!K11,'BIFUbC-petroleum-diesel'!K11,'BIFUbC-heavy-or-residual-oil'!K11,'BIFUbC-LPG-propane-or-butane'!K11,'BIFUbC-hydrogen'!K11)</f>
        <v>2229943177700501</v>
      </c>
      <c r="L12" s="16">
        <f>SUM('BIFUbC-electricity'!L11,'BIFUbC-coal'!L11,'BIFUbC-natural-gas'!L11,'BIFUbC-biomass'!L11,'BIFUbC-heat'!L11,'BIFUbC-crude-oil'!L11,'BIFUbC-petroleum-diesel'!L11,'BIFUbC-heavy-or-residual-oil'!L11,'BIFUbC-LPG-propane-or-butane'!L11,'BIFUbC-hydrogen'!L11)</f>
        <v>2247878553720844.3</v>
      </c>
      <c r="M12" s="16">
        <f>SUM('BIFUbC-electricity'!M11,'BIFUbC-coal'!M11,'BIFUbC-natural-gas'!M11,'BIFUbC-biomass'!M11,'BIFUbC-heat'!M11,'BIFUbC-crude-oil'!M11,'BIFUbC-petroleum-diesel'!M11,'BIFUbC-heavy-or-residual-oil'!M11,'BIFUbC-LPG-propane-or-butane'!M11,'BIFUbC-hydrogen'!M11)</f>
        <v>2258099503940254</v>
      </c>
      <c r="N12" s="16">
        <f>SUM('BIFUbC-electricity'!N11,'BIFUbC-coal'!N11,'BIFUbC-natural-gas'!N11,'BIFUbC-biomass'!N11,'BIFUbC-heat'!N11,'BIFUbC-crude-oil'!N11,'BIFUbC-petroleum-diesel'!N11,'BIFUbC-heavy-or-residual-oil'!N11,'BIFUbC-LPG-propane-or-butane'!N11,'BIFUbC-hydrogen'!N11)</f>
        <v>2268320454159665.5</v>
      </c>
      <c r="O12" s="16">
        <f>SUM('BIFUbC-electricity'!O11,'BIFUbC-coal'!O11,'BIFUbC-natural-gas'!O11,'BIFUbC-biomass'!O11,'BIFUbC-heat'!O11,'BIFUbC-crude-oil'!O11,'BIFUbC-petroleum-diesel'!O11,'BIFUbC-heavy-or-residual-oil'!O11,'BIFUbC-LPG-propane-or-butane'!O11,'BIFUbC-hydrogen'!O11)</f>
        <v>2278541404379076</v>
      </c>
      <c r="P12" s="16">
        <f>SUM('BIFUbC-electricity'!P11,'BIFUbC-coal'!P11,'BIFUbC-natural-gas'!P11,'BIFUbC-biomass'!P11,'BIFUbC-heat'!P11,'BIFUbC-crude-oil'!P11,'BIFUbC-petroleum-diesel'!P11,'BIFUbC-heavy-or-residual-oil'!P11,'BIFUbC-LPG-propane-or-butane'!P11,'BIFUbC-hydrogen'!P11)</f>
        <v>2288762354598487.5</v>
      </c>
      <c r="Q12" s="16">
        <f>SUM('BIFUbC-electricity'!Q11,'BIFUbC-coal'!Q11,'BIFUbC-natural-gas'!Q11,'BIFUbC-biomass'!Q11,'BIFUbC-heat'!Q11,'BIFUbC-crude-oil'!Q11,'BIFUbC-petroleum-diesel'!Q11,'BIFUbC-heavy-or-residual-oil'!Q11,'BIFUbC-LPG-propane-or-butane'!Q11,'BIFUbC-hydrogen'!Q11)</f>
        <v>2298983304817900</v>
      </c>
      <c r="R12" s="16">
        <f>SUM('BIFUbC-electricity'!R11,'BIFUbC-coal'!R11,'BIFUbC-natural-gas'!R11,'BIFUbC-biomass'!R11,'BIFUbC-heat'!R11,'BIFUbC-crude-oil'!R11,'BIFUbC-petroleum-diesel'!R11,'BIFUbC-heavy-or-residual-oil'!R11,'BIFUbC-LPG-propane-or-butane'!R11,'BIFUbC-hydrogen'!R11)</f>
        <v>2305637366934724</v>
      </c>
      <c r="S12" s="16">
        <f>SUM('BIFUbC-electricity'!S11,'BIFUbC-coal'!S11,'BIFUbC-natural-gas'!S11,'BIFUbC-biomass'!S11,'BIFUbC-heat'!S11,'BIFUbC-crude-oil'!S11,'BIFUbC-petroleum-diesel'!S11,'BIFUbC-heavy-or-residual-oil'!S11,'BIFUbC-LPG-propane-or-butane'!S11,'BIFUbC-hydrogen'!S11)</f>
        <v>2312291429051549.5</v>
      </c>
      <c r="T12" s="16">
        <f>SUM('BIFUbC-electricity'!T11,'BIFUbC-coal'!T11,'BIFUbC-natural-gas'!T11,'BIFUbC-biomass'!T11,'BIFUbC-heat'!T11,'BIFUbC-crude-oil'!T11,'BIFUbC-petroleum-diesel'!T11,'BIFUbC-heavy-or-residual-oil'!T11,'BIFUbC-LPG-propane-or-butane'!T11,'BIFUbC-hydrogen'!T11)</f>
        <v>2318945491168375</v>
      </c>
      <c r="U12" s="16">
        <f>SUM('BIFUbC-electricity'!U11,'BIFUbC-coal'!U11,'BIFUbC-natural-gas'!U11,'BIFUbC-biomass'!U11,'BIFUbC-heat'!U11,'BIFUbC-crude-oil'!U11,'BIFUbC-petroleum-diesel'!U11,'BIFUbC-heavy-or-residual-oil'!U11,'BIFUbC-LPG-propane-or-butane'!U11,'BIFUbC-hydrogen'!U11)</f>
        <v>2325599553285201</v>
      </c>
      <c r="V12" s="16">
        <f>SUM('BIFUbC-electricity'!V11,'BIFUbC-coal'!V11,'BIFUbC-natural-gas'!V11,'BIFUbC-biomass'!V11,'BIFUbC-heat'!V11,'BIFUbC-crude-oil'!V11,'BIFUbC-petroleum-diesel'!V11,'BIFUbC-heavy-or-residual-oil'!V11,'BIFUbC-LPG-propane-or-butane'!V11,'BIFUbC-hydrogen'!V11)</f>
        <v>2332253615402028.5</v>
      </c>
      <c r="W12" s="16">
        <f>SUM('BIFUbC-electricity'!W11,'BIFUbC-coal'!W11,'BIFUbC-natural-gas'!W11,'BIFUbC-biomass'!W11,'BIFUbC-heat'!W11,'BIFUbC-crude-oil'!W11,'BIFUbC-petroleum-diesel'!W11,'BIFUbC-heavy-or-residual-oil'!W11,'BIFUbC-LPG-propane-or-butane'!W11,'BIFUbC-hydrogen'!W11)</f>
        <v>2343663528322300</v>
      </c>
      <c r="X12" s="16">
        <f>SUM('BIFUbC-electricity'!X11,'BIFUbC-coal'!X11,'BIFUbC-natural-gas'!X11,'BIFUbC-biomass'!X11,'BIFUbC-heat'!X11,'BIFUbC-crude-oil'!X11,'BIFUbC-petroleum-diesel'!X11,'BIFUbC-heavy-or-residual-oil'!X11,'BIFUbC-LPG-propane-or-butane'!X11,'BIFUbC-hydrogen'!X11)</f>
        <v>2351830815694769.5</v>
      </c>
      <c r="Y12" s="16">
        <f>SUM('BIFUbC-electricity'!Y11,'BIFUbC-coal'!Y11,'BIFUbC-natural-gas'!Y11,'BIFUbC-biomass'!Y11,'BIFUbC-heat'!Y11,'BIFUbC-crude-oil'!Y11,'BIFUbC-petroleum-diesel'!Y11,'BIFUbC-heavy-or-residual-oil'!Y11,'BIFUbC-LPG-propane-or-butane'!Y11,'BIFUbC-hydrogen'!Y11)</f>
        <v>2359998103067238</v>
      </c>
      <c r="Z12" s="16">
        <f>SUM('BIFUbC-electricity'!Z11,'BIFUbC-coal'!Z11,'BIFUbC-natural-gas'!Z11,'BIFUbC-biomass'!Z11,'BIFUbC-heat'!Z11,'BIFUbC-crude-oil'!Z11,'BIFUbC-petroleum-diesel'!Z11,'BIFUbC-heavy-or-residual-oil'!Z11,'BIFUbC-LPG-propane-or-butane'!Z11,'BIFUbC-hydrogen'!Z11)</f>
        <v>2368165390439706</v>
      </c>
      <c r="AA12" s="16">
        <f>SUM('BIFUbC-electricity'!AA11,'BIFUbC-coal'!AA11,'BIFUbC-natural-gas'!AA11,'BIFUbC-biomass'!AA11,'BIFUbC-heat'!AA11,'BIFUbC-crude-oil'!AA11,'BIFUbC-petroleum-diesel'!AA11,'BIFUbC-heavy-or-residual-oil'!AA11,'BIFUbC-LPG-propane-or-butane'!AA11,'BIFUbC-hydrogen'!AA11)</f>
        <v>2376332677812175</v>
      </c>
      <c r="AB12" s="16">
        <f>SUM('BIFUbC-electricity'!AB11,'BIFUbC-coal'!AB11,'BIFUbC-natural-gas'!AB11,'BIFUbC-biomass'!AB11,'BIFUbC-heat'!AB11,'BIFUbC-crude-oil'!AB11,'BIFUbC-petroleum-diesel'!AB11,'BIFUbC-heavy-or-residual-oil'!AB11,'BIFUbC-LPG-propane-or-butane'!AB11,'BIFUbC-hydrogen'!AB11)</f>
        <v>2384499965184643</v>
      </c>
      <c r="AC12" s="16">
        <f>SUM('BIFUbC-electricity'!AC11,'BIFUbC-coal'!AC11,'BIFUbC-natural-gas'!AC11,'BIFUbC-biomass'!AC11,'BIFUbC-heat'!AC11,'BIFUbC-crude-oil'!AC11,'BIFUbC-petroleum-diesel'!AC11,'BIFUbC-heavy-or-residual-oil'!AC11,'BIFUbC-LPG-propane-or-butane'!AC11,'BIFUbC-hydrogen'!AC11)</f>
        <v>2392667252557113.5</v>
      </c>
      <c r="AD12" s="16">
        <f>SUM('BIFUbC-electricity'!AD11,'BIFUbC-coal'!AD11,'BIFUbC-natural-gas'!AD11,'BIFUbC-biomass'!AD11,'BIFUbC-heat'!AD11,'BIFUbC-crude-oil'!AD11,'BIFUbC-petroleum-diesel'!AD11,'BIFUbC-heavy-or-residual-oil'!AD11,'BIFUbC-LPG-propane-or-butane'!AD11,'BIFUbC-hydrogen'!AD11)</f>
        <v>2400834539929582</v>
      </c>
      <c r="AE12" s="16">
        <f>SUM('BIFUbC-electricity'!AE11,'BIFUbC-coal'!AE11,'BIFUbC-natural-gas'!AE11,'BIFUbC-biomass'!AE11,'BIFUbC-heat'!AE11,'BIFUbC-crude-oil'!AE11,'BIFUbC-petroleum-diesel'!AE11,'BIFUbC-heavy-or-residual-oil'!AE11,'BIFUbC-LPG-propane-or-butane'!AE11,'BIFUbC-hydrogen'!AE11)</f>
        <v>2409001827302050.5</v>
      </c>
      <c r="AF12" s="16">
        <f>SUM('BIFUbC-electricity'!AF11,'BIFUbC-coal'!AF11,'BIFUbC-natural-gas'!AF11,'BIFUbC-biomass'!AF11,'BIFUbC-heat'!AF11,'BIFUbC-crude-oil'!AF11,'BIFUbC-petroleum-diesel'!AF11,'BIFUbC-heavy-or-residual-oil'!AF11,'BIFUbC-LPG-propane-or-butane'!AF11,'BIFUbC-hydrogen'!AF11)</f>
        <v>2417169114674521</v>
      </c>
    </row>
    <row r="13" spans="1:32">
      <c r="A13" t="s">
        <v>12</v>
      </c>
      <c r="B13" s="16">
        <f>SUM('BIFUbC-electricity'!B12,'BIFUbC-coal'!B12,'BIFUbC-natural-gas'!B12,'BIFUbC-biomass'!B12,'BIFUbC-heat'!B12,'BIFUbC-crude-oil'!B12,'BIFUbC-petroleum-diesel'!B12,'BIFUbC-heavy-or-residual-oil'!B12,'BIFUbC-LPG-propane-or-butane'!B12,'BIFUbC-hydrogen'!B12)</f>
        <v>1051066370355043.5</v>
      </c>
      <c r="C13" s="16">
        <f>SUM('BIFUbC-electricity'!C12,'BIFUbC-coal'!C12,'BIFUbC-natural-gas'!C12,'BIFUbC-biomass'!C12,'BIFUbC-heat'!C12,'BIFUbC-crude-oil'!C12,'BIFUbC-petroleum-diesel'!C12,'BIFUbC-heavy-or-residual-oil'!C12,'BIFUbC-LPG-propane-or-butane'!C12,'BIFUbC-hydrogen'!C12)</f>
        <v>1089077015863229</v>
      </c>
      <c r="D13" s="16">
        <f>SUM('BIFUbC-electricity'!D12,'BIFUbC-coal'!D12,'BIFUbC-natural-gas'!D12,'BIFUbC-biomass'!D12,'BIFUbC-heat'!D12,'BIFUbC-crude-oil'!D12,'BIFUbC-petroleum-diesel'!D12,'BIFUbC-heavy-or-residual-oil'!D12,'BIFUbC-LPG-propane-or-butane'!D12,'BIFUbC-hydrogen'!D12)</f>
        <v>1127087661371414.3</v>
      </c>
      <c r="E13" s="16">
        <f>SUM('BIFUbC-electricity'!E12,'BIFUbC-coal'!E12,'BIFUbC-natural-gas'!E12,'BIFUbC-biomass'!E12,'BIFUbC-heat'!E12,'BIFUbC-crude-oil'!E12,'BIFUbC-petroleum-diesel'!E12,'BIFUbC-heavy-or-residual-oil'!E12,'BIFUbC-LPG-propane-or-butane'!E12,'BIFUbC-hydrogen'!E12)</f>
        <v>1165098306879599.5</v>
      </c>
      <c r="F13" s="16">
        <f>SUM('BIFUbC-electricity'!F12,'BIFUbC-coal'!F12,'BIFUbC-natural-gas'!F12,'BIFUbC-biomass'!F12,'BIFUbC-heat'!F12,'BIFUbC-crude-oil'!F12,'BIFUbC-petroleum-diesel'!F12,'BIFUbC-heavy-or-residual-oil'!F12,'BIFUbC-LPG-propane-or-butane'!F12,'BIFUbC-hydrogen'!F12)</f>
        <v>1203108952387785.5</v>
      </c>
      <c r="G13" s="16">
        <f>SUM('BIFUbC-electricity'!G12,'BIFUbC-coal'!G12,'BIFUbC-natural-gas'!G12,'BIFUbC-biomass'!G12,'BIFUbC-heat'!G12,'BIFUbC-crude-oil'!G12,'BIFUbC-petroleum-diesel'!G12,'BIFUbC-heavy-or-residual-oil'!G12,'BIFUbC-LPG-propane-or-butane'!G12,'BIFUbC-hydrogen'!G12)</f>
        <v>1241119597895971</v>
      </c>
      <c r="H13" s="16">
        <f>SUM('BIFUbC-electricity'!H12,'BIFUbC-coal'!H12,'BIFUbC-natural-gas'!H12,'BIFUbC-biomass'!H12,'BIFUbC-heat'!H12,'BIFUbC-crude-oil'!H12,'BIFUbC-petroleum-diesel'!H12,'BIFUbC-heavy-or-residual-oil'!H12,'BIFUbC-LPG-propane-or-butane'!H12,'BIFUbC-hydrogen'!H12)</f>
        <v>1253094553994746.5</v>
      </c>
      <c r="I13" s="16">
        <f>SUM('BIFUbC-electricity'!I12,'BIFUbC-coal'!I12,'BIFUbC-natural-gas'!I12,'BIFUbC-biomass'!I12,'BIFUbC-heat'!I12,'BIFUbC-crude-oil'!I12,'BIFUbC-petroleum-diesel'!I12,'BIFUbC-heavy-or-residual-oil'!I12,'BIFUbC-LPG-propane-or-butane'!I12,'BIFUbC-hydrogen'!I12)</f>
        <v>1265069510093522.3</v>
      </c>
      <c r="J13" s="16">
        <f>SUM('BIFUbC-electricity'!J12,'BIFUbC-coal'!J12,'BIFUbC-natural-gas'!J12,'BIFUbC-biomass'!J12,'BIFUbC-heat'!J12,'BIFUbC-crude-oil'!J12,'BIFUbC-petroleum-diesel'!J12,'BIFUbC-heavy-or-residual-oil'!J12,'BIFUbC-LPG-propane-or-butane'!J12,'BIFUbC-hydrogen'!J12)</f>
        <v>1277044466192299.5</v>
      </c>
      <c r="K13" s="16">
        <f>SUM('BIFUbC-electricity'!K12,'BIFUbC-coal'!K12,'BIFUbC-natural-gas'!K12,'BIFUbC-biomass'!K12,'BIFUbC-heat'!K12,'BIFUbC-crude-oil'!K12,'BIFUbC-petroleum-diesel'!K12,'BIFUbC-heavy-or-residual-oil'!K12,'BIFUbC-LPG-propane-or-butane'!K12,'BIFUbC-hydrogen'!K12)</f>
        <v>1289019422291075.3</v>
      </c>
      <c r="L13" s="16">
        <f>SUM('BIFUbC-electricity'!L12,'BIFUbC-coal'!L12,'BIFUbC-natural-gas'!L12,'BIFUbC-biomass'!L12,'BIFUbC-heat'!L12,'BIFUbC-crude-oil'!L12,'BIFUbC-petroleum-diesel'!L12,'BIFUbC-heavy-or-residual-oil'!L12,'BIFUbC-LPG-propane-or-butane'!L12,'BIFUbC-hydrogen'!L12)</f>
        <v>1300994378389853.3</v>
      </c>
      <c r="M13" s="16">
        <f>SUM('BIFUbC-electricity'!M12,'BIFUbC-coal'!M12,'BIFUbC-natural-gas'!M12,'BIFUbC-biomass'!M12,'BIFUbC-heat'!M12,'BIFUbC-crude-oil'!M12,'BIFUbC-petroleum-diesel'!M12,'BIFUbC-heavy-or-residual-oil'!M12,'BIFUbC-LPG-propane-or-butane'!M12,'BIFUbC-hydrogen'!M12)</f>
        <v>1308196598460668</v>
      </c>
      <c r="N13" s="16">
        <f>SUM('BIFUbC-electricity'!N12,'BIFUbC-coal'!N12,'BIFUbC-natural-gas'!N12,'BIFUbC-biomass'!N12,'BIFUbC-heat'!N12,'BIFUbC-crude-oil'!N12,'BIFUbC-petroleum-diesel'!N12,'BIFUbC-heavy-or-residual-oil'!N12,'BIFUbC-LPG-propane-or-butane'!N12,'BIFUbC-hydrogen'!N12)</f>
        <v>1315398818531483.5</v>
      </c>
      <c r="O13" s="16">
        <f>SUM('BIFUbC-electricity'!O12,'BIFUbC-coal'!O12,'BIFUbC-natural-gas'!O12,'BIFUbC-biomass'!O12,'BIFUbC-heat'!O12,'BIFUbC-crude-oil'!O12,'BIFUbC-petroleum-diesel'!O12,'BIFUbC-heavy-or-residual-oil'!O12,'BIFUbC-LPG-propane-or-butane'!O12,'BIFUbC-hydrogen'!O12)</f>
        <v>1322601038602299</v>
      </c>
      <c r="P13" s="16">
        <f>SUM('BIFUbC-electricity'!P12,'BIFUbC-coal'!P12,'BIFUbC-natural-gas'!P12,'BIFUbC-biomass'!P12,'BIFUbC-heat'!P12,'BIFUbC-crude-oil'!P12,'BIFUbC-petroleum-diesel'!P12,'BIFUbC-heavy-or-residual-oil'!P12,'BIFUbC-LPG-propane-or-butane'!P12,'BIFUbC-hydrogen'!P12)</f>
        <v>1329803258673114.5</v>
      </c>
      <c r="Q13" s="16">
        <f>SUM('BIFUbC-electricity'!Q12,'BIFUbC-coal'!Q12,'BIFUbC-natural-gas'!Q12,'BIFUbC-biomass'!Q12,'BIFUbC-heat'!Q12,'BIFUbC-crude-oil'!Q12,'BIFUbC-petroleum-diesel'!Q12,'BIFUbC-heavy-or-residual-oil'!Q12,'BIFUbC-LPG-propane-or-butane'!Q12,'BIFUbC-hydrogen'!Q12)</f>
        <v>1337005478743930.3</v>
      </c>
      <c r="R13" s="16">
        <f>SUM('BIFUbC-electricity'!R12,'BIFUbC-coal'!R12,'BIFUbC-natural-gas'!R12,'BIFUbC-biomass'!R12,'BIFUbC-heat'!R12,'BIFUbC-crude-oil'!R12,'BIFUbC-petroleum-diesel'!R12,'BIFUbC-heavy-or-residual-oil'!R12,'BIFUbC-LPG-propane-or-butane'!R12,'BIFUbC-hydrogen'!R12)</f>
        <v>1341913032523552.3</v>
      </c>
      <c r="S13" s="16">
        <f>SUM('BIFUbC-electricity'!S12,'BIFUbC-coal'!S12,'BIFUbC-natural-gas'!S12,'BIFUbC-biomass'!S12,'BIFUbC-heat'!S12,'BIFUbC-crude-oil'!S12,'BIFUbC-petroleum-diesel'!S12,'BIFUbC-heavy-or-residual-oil'!S12,'BIFUbC-LPG-propane-or-butane'!S12,'BIFUbC-hydrogen'!S12)</f>
        <v>1346820586303175.5</v>
      </c>
      <c r="T13" s="16">
        <f>SUM('BIFUbC-electricity'!T12,'BIFUbC-coal'!T12,'BIFUbC-natural-gas'!T12,'BIFUbC-biomass'!T12,'BIFUbC-heat'!T12,'BIFUbC-crude-oil'!T12,'BIFUbC-petroleum-diesel'!T12,'BIFUbC-heavy-or-residual-oil'!T12,'BIFUbC-LPG-propane-or-butane'!T12,'BIFUbC-hydrogen'!T12)</f>
        <v>1351728140082798.8</v>
      </c>
      <c r="U13" s="16">
        <f>SUM('BIFUbC-electricity'!U12,'BIFUbC-coal'!U12,'BIFUbC-natural-gas'!U12,'BIFUbC-biomass'!U12,'BIFUbC-heat'!U12,'BIFUbC-crude-oil'!U12,'BIFUbC-petroleum-diesel'!U12,'BIFUbC-heavy-or-residual-oil'!U12,'BIFUbC-LPG-propane-or-butane'!U12,'BIFUbC-hydrogen'!U12)</f>
        <v>1356635693862422</v>
      </c>
      <c r="V13" s="16">
        <f>SUM('BIFUbC-electricity'!V12,'BIFUbC-coal'!V12,'BIFUbC-natural-gas'!V12,'BIFUbC-biomass'!V12,'BIFUbC-heat'!V12,'BIFUbC-crude-oil'!V12,'BIFUbC-petroleum-diesel'!V12,'BIFUbC-heavy-or-residual-oil'!V12,'BIFUbC-LPG-propane-or-butane'!V12,'BIFUbC-hydrogen'!V12)</f>
        <v>1361543247642047</v>
      </c>
      <c r="W13" s="16">
        <f>SUM('BIFUbC-electricity'!W12,'BIFUbC-coal'!W12,'BIFUbC-natural-gas'!W12,'BIFUbC-biomass'!W12,'BIFUbC-heat'!W12,'BIFUbC-crude-oil'!W12,'BIFUbC-petroleum-diesel'!W12,'BIFUbC-heavy-or-residual-oil'!W12,'BIFUbC-LPG-propane-or-butane'!W12,'BIFUbC-hydrogen'!W12)</f>
        <v>1369510356476591.8</v>
      </c>
      <c r="X13" s="16">
        <f>SUM('BIFUbC-electricity'!X12,'BIFUbC-coal'!X12,'BIFUbC-natural-gas'!X12,'BIFUbC-biomass'!X12,'BIFUbC-heat'!X12,'BIFUbC-crude-oil'!X12,'BIFUbC-petroleum-diesel'!X12,'BIFUbC-heavy-or-residual-oil'!X12,'BIFUbC-LPG-propane-or-butane'!X12,'BIFUbC-hydrogen'!X12)</f>
        <v>1375391405046419</v>
      </c>
      <c r="Y13" s="16">
        <f>SUM('BIFUbC-electricity'!Y12,'BIFUbC-coal'!Y12,'BIFUbC-natural-gas'!Y12,'BIFUbC-biomass'!Y12,'BIFUbC-heat'!Y12,'BIFUbC-crude-oil'!Y12,'BIFUbC-petroleum-diesel'!Y12,'BIFUbC-heavy-or-residual-oil'!Y12,'BIFUbC-LPG-propane-or-butane'!Y12,'BIFUbC-hydrogen'!Y12)</f>
        <v>1381272453616245</v>
      </c>
      <c r="Z13" s="16">
        <f>SUM('BIFUbC-electricity'!Z12,'BIFUbC-coal'!Z12,'BIFUbC-natural-gas'!Z12,'BIFUbC-biomass'!Z12,'BIFUbC-heat'!Z12,'BIFUbC-crude-oil'!Z12,'BIFUbC-petroleum-diesel'!Z12,'BIFUbC-heavy-or-residual-oil'!Z12,'BIFUbC-LPG-propane-or-butane'!Z12,'BIFUbC-hydrogen'!Z12)</f>
        <v>1387153502186071</v>
      </c>
      <c r="AA13" s="16">
        <f>SUM('BIFUbC-electricity'!AA12,'BIFUbC-coal'!AA12,'BIFUbC-natural-gas'!AA12,'BIFUbC-biomass'!AA12,'BIFUbC-heat'!AA12,'BIFUbC-crude-oil'!AA12,'BIFUbC-petroleum-diesel'!AA12,'BIFUbC-heavy-or-residual-oil'!AA12,'BIFUbC-LPG-propane-or-butane'!AA12,'BIFUbC-hydrogen'!AA12)</f>
        <v>1393034550755898</v>
      </c>
      <c r="AB13" s="16">
        <f>SUM('BIFUbC-electricity'!AB12,'BIFUbC-coal'!AB12,'BIFUbC-natural-gas'!AB12,'BIFUbC-biomass'!AB12,'BIFUbC-heat'!AB12,'BIFUbC-crude-oil'!AB12,'BIFUbC-petroleum-diesel'!AB12,'BIFUbC-heavy-or-residual-oil'!AB12,'BIFUbC-LPG-propane-or-butane'!AB12,'BIFUbC-hydrogen'!AB12)</f>
        <v>1398915599325724</v>
      </c>
      <c r="AC13" s="16">
        <f>SUM('BIFUbC-electricity'!AC12,'BIFUbC-coal'!AC12,'BIFUbC-natural-gas'!AC12,'BIFUbC-biomass'!AC12,'BIFUbC-heat'!AC12,'BIFUbC-crude-oil'!AC12,'BIFUbC-petroleum-diesel'!AC12,'BIFUbC-heavy-or-residual-oil'!AC12,'BIFUbC-LPG-propane-or-butane'!AC12,'BIFUbC-hydrogen'!AC12)</f>
        <v>1404796647895552</v>
      </c>
      <c r="AD13" s="16">
        <f>SUM('BIFUbC-electricity'!AD12,'BIFUbC-coal'!AD12,'BIFUbC-natural-gas'!AD12,'BIFUbC-biomass'!AD12,'BIFUbC-heat'!AD12,'BIFUbC-crude-oil'!AD12,'BIFUbC-petroleum-diesel'!AD12,'BIFUbC-heavy-or-residual-oil'!AD12,'BIFUbC-LPG-propane-or-butane'!AD12,'BIFUbC-hydrogen'!AD12)</f>
        <v>1410677696465378</v>
      </c>
      <c r="AE13" s="16">
        <f>SUM('BIFUbC-electricity'!AE12,'BIFUbC-coal'!AE12,'BIFUbC-natural-gas'!AE12,'BIFUbC-biomass'!AE12,'BIFUbC-heat'!AE12,'BIFUbC-crude-oil'!AE12,'BIFUbC-petroleum-diesel'!AE12,'BIFUbC-heavy-or-residual-oil'!AE12,'BIFUbC-LPG-propane-or-butane'!AE12,'BIFUbC-hydrogen'!AE12)</f>
        <v>1416558745035204.3</v>
      </c>
      <c r="AF13" s="16">
        <f>SUM('BIFUbC-electricity'!AF12,'BIFUbC-coal'!AF12,'BIFUbC-natural-gas'!AF12,'BIFUbC-biomass'!AF12,'BIFUbC-heat'!AF12,'BIFUbC-crude-oil'!AF12,'BIFUbC-petroleum-diesel'!AF12,'BIFUbC-heavy-or-residual-oil'!AF12,'BIFUbC-LPG-propane-or-butane'!AF12,'BIFUbC-hydrogen'!AF12)</f>
        <v>1422439793605032.5</v>
      </c>
    </row>
    <row r="14" spans="1:32">
      <c r="A14" t="s">
        <v>13</v>
      </c>
      <c r="B14" s="16">
        <f>SUM('BIFUbC-electricity'!B13,'BIFUbC-coal'!B13,'BIFUbC-natural-gas'!B13,'BIFUbC-biomass'!B13,'BIFUbC-heat'!B13,'BIFUbC-crude-oil'!B13,'BIFUbC-petroleum-diesel'!B13,'BIFUbC-heavy-or-residual-oil'!B13,'BIFUbC-LPG-propane-or-butane'!B13,'BIFUbC-hydrogen'!B13)</f>
        <v>39726944429119.148</v>
      </c>
      <c r="C14" s="16">
        <f>SUM('BIFUbC-electricity'!C13,'BIFUbC-coal'!C13,'BIFUbC-natural-gas'!C13,'BIFUbC-biomass'!C13,'BIFUbC-heat'!C13,'BIFUbC-crude-oil'!C13,'BIFUbC-petroleum-diesel'!C13,'BIFUbC-heavy-or-residual-oil'!C13,'BIFUbC-LPG-propane-or-butane'!C13,'BIFUbC-hydrogen'!C13)</f>
        <v>40836226588654.641</v>
      </c>
      <c r="D14" s="16">
        <f>SUM('BIFUbC-electricity'!D13,'BIFUbC-coal'!D13,'BIFUbC-natural-gas'!D13,'BIFUbC-biomass'!D13,'BIFUbC-heat'!D13,'BIFUbC-crude-oil'!D13,'BIFUbC-petroleum-diesel'!D13,'BIFUbC-heavy-or-residual-oil'!D13,'BIFUbC-LPG-propane-or-butane'!D13,'BIFUbC-hydrogen'!D13)</f>
        <v>41945508748190.188</v>
      </c>
      <c r="E14" s="16">
        <f>SUM('BIFUbC-electricity'!E13,'BIFUbC-coal'!E13,'BIFUbC-natural-gas'!E13,'BIFUbC-biomass'!E13,'BIFUbC-heat'!E13,'BIFUbC-crude-oil'!E13,'BIFUbC-petroleum-diesel'!E13,'BIFUbC-heavy-or-residual-oil'!E13,'BIFUbC-LPG-propane-or-butane'!E13,'BIFUbC-hydrogen'!E13)</f>
        <v>43054790907725.742</v>
      </c>
      <c r="F14" s="16">
        <f>SUM('BIFUbC-electricity'!F13,'BIFUbC-coal'!F13,'BIFUbC-natural-gas'!F13,'BIFUbC-biomass'!F13,'BIFUbC-heat'!F13,'BIFUbC-crude-oil'!F13,'BIFUbC-petroleum-diesel'!F13,'BIFUbC-heavy-or-residual-oil'!F13,'BIFUbC-LPG-propane-or-butane'!F13,'BIFUbC-hydrogen'!F13)</f>
        <v>44164073067261.297</v>
      </c>
      <c r="G14" s="16">
        <f>SUM('BIFUbC-electricity'!G13,'BIFUbC-coal'!G13,'BIFUbC-natural-gas'!G13,'BIFUbC-biomass'!G13,'BIFUbC-heat'!G13,'BIFUbC-crude-oil'!G13,'BIFUbC-petroleum-diesel'!G13,'BIFUbC-heavy-or-residual-oil'!G13,'BIFUbC-LPG-propane-or-butane'!G13,'BIFUbC-hydrogen'!G13)</f>
        <v>45273355226796.828</v>
      </c>
      <c r="H14" s="16">
        <f>SUM('BIFUbC-electricity'!H13,'BIFUbC-coal'!H13,'BIFUbC-natural-gas'!H13,'BIFUbC-biomass'!H13,'BIFUbC-heat'!H13,'BIFUbC-crude-oil'!H13,'BIFUbC-petroleum-diesel'!H13,'BIFUbC-heavy-or-residual-oil'!H13,'BIFUbC-LPG-propane-or-butane'!H13,'BIFUbC-hydrogen'!H13)</f>
        <v>45736889423183.148</v>
      </c>
      <c r="I14" s="16">
        <f>SUM('BIFUbC-electricity'!I13,'BIFUbC-coal'!I13,'BIFUbC-natural-gas'!I13,'BIFUbC-biomass'!I13,'BIFUbC-heat'!I13,'BIFUbC-crude-oil'!I13,'BIFUbC-petroleum-diesel'!I13,'BIFUbC-heavy-or-residual-oil'!I13,'BIFUbC-LPG-propane-or-butane'!I13,'BIFUbC-hydrogen'!I13)</f>
        <v>46200423619569.43</v>
      </c>
      <c r="J14" s="16">
        <f>SUM('BIFUbC-electricity'!J13,'BIFUbC-coal'!J13,'BIFUbC-natural-gas'!J13,'BIFUbC-biomass'!J13,'BIFUbC-heat'!J13,'BIFUbC-crude-oil'!J13,'BIFUbC-petroleum-diesel'!J13,'BIFUbC-heavy-or-residual-oil'!J13,'BIFUbC-LPG-propane-or-butane'!J13,'BIFUbC-hydrogen'!J13)</f>
        <v>46663957815955.711</v>
      </c>
      <c r="K14" s="16">
        <f>SUM('BIFUbC-electricity'!K13,'BIFUbC-coal'!K13,'BIFUbC-natural-gas'!K13,'BIFUbC-biomass'!K13,'BIFUbC-heat'!K13,'BIFUbC-crude-oil'!K13,'BIFUbC-petroleum-diesel'!K13,'BIFUbC-heavy-or-residual-oil'!K13,'BIFUbC-LPG-propane-or-butane'!K13,'BIFUbC-hydrogen'!K13)</f>
        <v>47127492012342</v>
      </c>
      <c r="L14" s="16">
        <f>SUM('BIFUbC-electricity'!L13,'BIFUbC-coal'!L13,'BIFUbC-natural-gas'!L13,'BIFUbC-biomass'!L13,'BIFUbC-heat'!L13,'BIFUbC-crude-oil'!L13,'BIFUbC-petroleum-diesel'!L13,'BIFUbC-heavy-or-residual-oil'!L13,'BIFUbC-LPG-propane-or-butane'!L13,'BIFUbC-hydrogen'!L13)</f>
        <v>47591026208728.305</v>
      </c>
      <c r="M14" s="16">
        <f>SUM('BIFUbC-electricity'!M13,'BIFUbC-coal'!M13,'BIFUbC-natural-gas'!M13,'BIFUbC-biomass'!M13,'BIFUbC-heat'!M13,'BIFUbC-crude-oil'!M13,'BIFUbC-petroleum-diesel'!M13,'BIFUbC-heavy-or-residual-oil'!M13,'BIFUbC-LPG-propane-or-butane'!M13,'BIFUbC-hydrogen'!M13)</f>
        <v>47941334717664.984</v>
      </c>
      <c r="N14" s="16">
        <f>SUM('BIFUbC-electricity'!N13,'BIFUbC-coal'!N13,'BIFUbC-natural-gas'!N13,'BIFUbC-biomass'!N13,'BIFUbC-heat'!N13,'BIFUbC-crude-oil'!N13,'BIFUbC-petroleum-diesel'!N13,'BIFUbC-heavy-or-residual-oil'!N13,'BIFUbC-LPG-propane-or-butane'!N13,'BIFUbC-hydrogen'!N13)</f>
        <v>48291643226601.703</v>
      </c>
      <c r="O14" s="16">
        <f>SUM('BIFUbC-electricity'!O13,'BIFUbC-coal'!O13,'BIFUbC-natural-gas'!O13,'BIFUbC-biomass'!O13,'BIFUbC-heat'!O13,'BIFUbC-crude-oil'!O13,'BIFUbC-petroleum-diesel'!O13,'BIFUbC-heavy-or-residual-oil'!O13,'BIFUbC-LPG-propane-or-butane'!O13,'BIFUbC-hydrogen'!O13)</f>
        <v>48641951735538.414</v>
      </c>
      <c r="P14" s="16">
        <f>SUM('BIFUbC-electricity'!P13,'BIFUbC-coal'!P13,'BIFUbC-natural-gas'!P13,'BIFUbC-biomass'!P13,'BIFUbC-heat'!P13,'BIFUbC-crude-oil'!P13,'BIFUbC-petroleum-diesel'!P13,'BIFUbC-heavy-or-residual-oil'!P13,'BIFUbC-LPG-propane-or-butane'!P13,'BIFUbC-hydrogen'!P13)</f>
        <v>48992260244475.141</v>
      </c>
      <c r="Q14" s="16">
        <f>SUM('BIFUbC-electricity'!Q13,'BIFUbC-coal'!Q13,'BIFUbC-natural-gas'!Q13,'BIFUbC-biomass'!Q13,'BIFUbC-heat'!Q13,'BIFUbC-crude-oil'!Q13,'BIFUbC-petroleum-diesel'!Q13,'BIFUbC-heavy-or-residual-oil'!Q13,'BIFUbC-LPG-propane-or-butane'!Q13,'BIFUbC-hydrogen'!Q13)</f>
        <v>49342568753411.859</v>
      </c>
      <c r="R14" s="16">
        <f>SUM('BIFUbC-electricity'!R13,'BIFUbC-coal'!R13,'BIFUbC-natural-gas'!R13,'BIFUbC-biomass'!R13,'BIFUbC-heat'!R13,'BIFUbC-crude-oil'!R13,'BIFUbC-petroleum-diesel'!R13,'BIFUbC-heavy-or-residual-oil'!R13,'BIFUbC-LPG-propane-or-butane'!R13,'BIFUbC-hydrogen'!R13)</f>
        <v>49667842611611.719</v>
      </c>
      <c r="S14" s="16">
        <f>SUM('BIFUbC-electricity'!S13,'BIFUbC-coal'!S13,'BIFUbC-natural-gas'!S13,'BIFUbC-biomass'!S13,'BIFUbC-heat'!S13,'BIFUbC-crude-oil'!S13,'BIFUbC-petroleum-diesel'!S13,'BIFUbC-heavy-or-residual-oil'!S13,'BIFUbC-LPG-propane-or-butane'!S13,'BIFUbC-hydrogen'!S13)</f>
        <v>49993116469811.523</v>
      </c>
      <c r="T14" s="16">
        <f>SUM('BIFUbC-electricity'!T13,'BIFUbC-coal'!T13,'BIFUbC-natural-gas'!T13,'BIFUbC-biomass'!T13,'BIFUbC-heat'!T13,'BIFUbC-crude-oil'!T13,'BIFUbC-petroleum-diesel'!T13,'BIFUbC-heavy-or-residual-oil'!T13,'BIFUbC-LPG-propane-or-butane'!T13,'BIFUbC-hydrogen'!T13)</f>
        <v>50318390328011.359</v>
      </c>
      <c r="U14" s="16">
        <f>SUM('BIFUbC-electricity'!U13,'BIFUbC-coal'!U13,'BIFUbC-natural-gas'!U13,'BIFUbC-biomass'!U13,'BIFUbC-heat'!U13,'BIFUbC-crude-oil'!U13,'BIFUbC-petroleum-diesel'!U13,'BIFUbC-heavy-or-residual-oil'!U13,'BIFUbC-LPG-propane-or-butane'!U13,'BIFUbC-hydrogen'!U13)</f>
        <v>50643664186211.188</v>
      </c>
      <c r="V14" s="16">
        <f>SUM('BIFUbC-electricity'!V13,'BIFUbC-coal'!V13,'BIFUbC-natural-gas'!V13,'BIFUbC-biomass'!V13,'BIFUbC-heat'!V13,'BIFUbC-crude-oil'!V13,'BIFUbC-petroleum-diesel'!V13,'BIFUbC-heavy-or-residual-oil'!V13,'BIFUbC-LPG-propane-or-butane'!V13,'BIFUbC-hydrogen'!V13)</f>
        <v>50968938044410.984</v>
      </c>
      <c r="W14" s="16">
        <f>SUM('BIFUbC-electricity'!W13,'BIFUbC-coal'!W13,'BIFUbC-natural-gas'!W13,'BIFUbC-biomass'!W13,'BIFUbC-heat'!W13,'BIFUbC-crude-oil'!W13,'BIFUbC-petroleum-diesel'!W13,'BIFUbC-heavy-or-residual-oil'!W13,'BIFUbC-LPG-propane-or-butane'!W13,'BIFUbC-hydrogen'!W13)</f>
        <v>51327591436926.68</v>
      </c>
      <c r="X14" s="16">
        <f>SUM('BIFUbC-electricity'!X13,'BIFUbC-coal'!X13,'BIFUbC-natural-gas'!X13,'BIFUbC-biomass'!X13,'BIFUbC-heat'!X13,'BIFUbC-crude-oil'!X13,'BIFUbC-petroleum-diesel'!X13,'BIFUbC-heavy-or-residual-oil'!X13,'BIFUbC-LPG-propane-or-butane'!X13,'BIFUbC-hydrogen'!X13)</f>
        <v>51663486056045.148</v>
      </c>
      <c r="Y14" s="16">
        <f>SUM('BIFUbC-electricity'!Y13,'BIFUbC-coal'!Y13,'BIFUbC-natural-gas'!Y13,'BIFUbC-biomass'!Y13,'BIFUbC-heat'!Y13,'BIFUbC-crude-oil'!Y13,'BIFUbC-petroleum-diesel'!Y13,'BIFUbC-heavy-or-residual-oil'!Y13,'BIFUbC-LPG-propane-or-butane'!Y13,'BIFUbC-hydrogen'!Y13)</f>
        <v>51999380675163.711</v>
      </c>
      <c r="Z14" s="16">
        <f>SUM('BIFUbC-electricity'!Z13,'BIFUbC-coal'!Z13,'BIFUbC-natural-gas'!Z13,'BIFUbC-biomass'!Z13,'BIFUbC-heat'!Z13,'BIFUbC-crude-oil'!Z13,'BIFUbC-petroleum-diesel'!Z13,'BIFUbC-heavy-or-residual-oil'!Z13,'BIFUbC-LPG-propane-or-butane'!Z13,'BIFUbC-hydrogen'!Z13)</f>
        <v>52335275294282.188</v>
      </c>
      <c r="AA14" s="16">
        <f>SUM('BIFUbC-electricity'!AA13,'BIFUbC-coal'!AA13,'BIFUbC-natural-gas'!AA13,'BIFUbC-biomass'!AA13,'BIFUbC-heat'!AA13,'BIFUbC-crude-oil'!AA13,'BIFUbC-petroleum-diesel'!AA13,'BIFUbC-heavy-or-residual-oil'!AA13,'BIFUbC-LPG-propane-or-butane'!AA13,'BIFUbC-hydrogen'!AA13)</f>
        <v>52671169913400.734</v>
      </c>
      <c r="AB14" s="16">
        <f>SUM('BIFUbC-electricity'!AB13,'BIFUbC-coal'!AB13,'BIFUbC-natural-gas'!AB13,'BIFUbC-biomass'!AB13,'BIFUbC-heat'!AB13,'BIFUbC-crude-oil'!AB13,'BIFUbC-petroleum-diesel'!AB13,'BIFUbC-heavy-or-residual-oil'!AB13,'BIFUbC-LPG-propane-or-butane'!AB13,'BIFUbC-hydrogen'!AB13)</f>
        <v>53007064532519.195</v>
      </c>
      <c r="AC14" s="16">
        <f>SUM('BIFUbC-electricity'!AC13,'BIFUbC-coal'!AC13,'BIFUbC-natural-gas'!AC13,'BIFUbC-biomass'!AC13,'BIFUbC-heat'!AC13,'BIFUbC-crude-oil'!AC13,'BIFUbC-petroleum-diesel'!AC13,'BIFUbC-heavy-or-residual-oil'!AC13,'BIFUbC-LPG-propane-or-butane'!AC13,'BIFUbC-hydrogen'!AC13)</f>
        <v>53342959151637.766</v>
      </c>
      <c r="AD14" s="16">
        <f>SUM('BIFUbC-electricity'!AD13,'BIFUbC-coal'!AD13,'BIFUbC-natural-gas'!AD13,'BIFUbC-biomass'!AD13,'BIFUbC-heat'!AD13,'BIFUbC-crude-oil'!AD13,'BIFUbC-petroleum-diesel'!AD13,'BIFUbC-heavy-or-residual-oil'!AD13,'BIFUbC-LPG-propane-or-butane'!AD13,'BIFUbC-hydrogen'!AD13)</f>
        <v>53678853770756.242</v>
      </c>
      <c r="AE14" s="16">
        <f>SUM('BIFUbC-electricity'!AE13,'BIFUbC-coal'!AE13,'BIFUbC-natural-gas'!AE13,'BIFUbC-biomass'!AE13,'BIFUbC-heat'!AE13,'BIFUbC-crude-oil'!AE13,'BIFUbC-petroleum-diesel'!AE13,'BIFUbC-heavy-or-residual-oil'!AE13,'BIFUbC-LPG-propane-or-butane'!AE13,'BIFUbC-hydrogen'!AE13)</f>
        <v>54014748389874.727</v>
      </c>
      <c r="AF14" s="16">
        <f>SUM('BIFUbC-electricity'!AF13,'BIFUbC-coal'!AF13,'BIFUbC-natural-gas'!AF13,'BIFUbC-biomass'!AF13,'BIFUbC-heat'!AF13,'BIFUbC-crude-oil'!AF13,'BIFUbC-petroleum-diesel'!AF13,'BIFUbC-heavy-or-residual-oil'!AF13,'BIFUbC-LPG-propane-or-butane'!AF13,'BIFUbC-hydrogen'!AF13)</f>
        <v>54350643008993.289</v>
      </c>
    </row>
    <row r="15" spans="1:32">
      <c r="A15" t="s">
        <v>14</v>
      </c>
      <c r="B15" s="16">
        <f>SUM('BIFUbC-electricity'!B14,'BIFUbC-coal'!B14,'BIFUbC-natural-gas'!B14,'BIFUbC-biomass'!B14,'BIFUbC-heat'!B14,'BIFUbC-crude-oil'!B14,'BIFUbC-petroleum-diesel'!B14,'BIFUbC-heavy-or-residual-oil'!B14,'BIFUbC-LPG-propane-or-butane'!B14,'BIFUbC-hydrogen'!B14)</f>
        <v>268180076727524.88</v>
      </c>
      <c r="C15" s="16">
        <f>SUM('BIFUbC-electricity'!C14,'BIFUbC-coal'!C14,'BIFUbC-natural-gas'!C14,'BIFUbC-biomass'!C14,'BIFUbC-heat'!C14,'BIFUbC-crude-oil'!C14,'BIFUbC-petroleum-diesel'!C14,'BIFUbC-heavy-or-residual-oil'!C14,'BIFUbC-LPG-propane-or-butane'!C14,'BIFUbC-hydrogen'!C14)</f>
        <v>282908519441818.06</v>
      </c>
      <c r="D15" s="16">
        <f>SUM('BIFUbC-electricity'!D14,'BIFUbC-coal'!D14,'BIFUbC-natural-gas'!D14,'BIFUbC-biomass'!D14,'BIFUbC-heat'!D14,'BIFUbC-crude-oil'!D14,'BIFUbC-petroleum-diesel'!D14,'BIFUbC-heavy-or-residual-oil'!D14,'BIFUbC-LPG-propane-or-butane'!D14,'BIFUbC-hydrogen'!D14)</f>
        <v>297636962156111.25</v>
      </c>
      <c r="E15" s="16">
        <f>SUM('BIFUbC-electricity'!E14,'BIFUbC-coal'!E14,'BIFUbC-natural-gas'!E14,'BIFUbC-biomass'!E14,'BIFUbC-heat'!E14,'BIFUbC-crude-oil'!E14,'BIFUbC-petroleum-diesel'!E14,'BIFUbC-heavy-or-residual-oil'!E14,'BIFUbC-LPG-propane-or-butane'!E14,'BIFUbC-hydrogen'!E14)</f>
        <v>312365404870404.38</v>
      </c>
      <c r="F15" s="16">
        <f>SUM('BIFUbC-electricity'!F14,'BIFUbC-coal'!F14,'BIFUbC-natural-gas'!F14,'BIFUbC-biomass'!F14,'BIFUbC-heat'!F14,'BIFUbC-crude-oil'!F14,'BIFUbC-petroleum-diesel'!F14,'BIFUbC-heavy-or-residual-oil'!F14,'BIFUbC-LPG-propane-or-butane'!F14,'BIFUbC-hydrogen'!F14)</f>
        <v>327093847584697.5</v>
      </c>
      <c r="G15" s="16">
        <f>SUM('BIFUbC-electricity'!G14,'BIFUbC-coal'!G14,'BIFUbC-natural-gas'!G14,'BIFUbC-biomass'!G14,'BIFUbC-heat'!G14,'BIFUbC-crude-oil'!G14,'BIFUbC-petroleum-diesel'!G14,'BIFUbC-heavy-or-residual-oil'!G14,'BIFUbC-LPG-propane-or-butane'!G14,'BIFUbC-hydrogen'!G14)</f>
        <v>341822290298990.75</v>
      </c>
      <c r="H15" s="16">
        <f>SUM('BIFUbC-electricity'!H14,'BIFUbC-coal'!H14,'BIFUbC-natural-gas'!H14,'BIFUbC-biomass'!H14,'BIFUbC-heat'!H14,'BIFUbC-crude-oil'!H14,'BIFUbC-petroleum-diesel'!H14,'BIFUbC-heavy-or-residual-oil'!H14,'BIFUbC-LPG-propane-or-butane'!H14,'BIFUbC-hydrogen'!H14)</f>
        <v>349283882455206.38</v>
      </c>
      <c r="I15" s="16">
        <f>SUM('BIFUbC-electricity'!I14,'BIFUbC-coal'!I14,'BIFUbC-natural-gas'!I14,'BIFUbC-biomass'!I14,'BIFUbC-heat'!I14,'BIFUbC-crude-oil'!I14,'BIFUbC-petroleum-diesel'!I14,'BIFUbC-heavy-or-residual-oil'!I14,'BIFUbC-LPG-propane-or-butane'!I14,'BIFUbC-hydrogen'!I14)</f>
        <v>356745474611422.06</v>
      </c>
      <c r="J15" s="16">
        <f>SUM('BIFUbC-electricity'!J14,'BIFUbC-coal'!J14,'BIFUbC-natural-gas'!J14,'BIFUbC-biomass'!J14,'BIFUbC-heat'!J14,'BIFUbC-crude-oil'!J14,'BIFUbC-petroleum-diesel'!J14,'BIFUbC-heavy-or-residual-oil'!J14,'BIFUbC-LPG-propane-or-butane'!J14,'BIFUbC-hydrogen'!J14)</f>
        <v>364207066767636.31</v>
      </c>
      <c r="K15" s="16">
        <f>SUM('BIFUbC-electricity'!K14,'BIFUbC-coal'!K14,'BIFUbC-natural-gas'!K14,'BIFUbC-biomass'!K14,'BIFUbC-heat'!K14,'BIFUbC-crude-oil'!K14,'BIFUbC-petroleum-diesel'!K14,'BIFUbC-heavy-or-residual-oil'!K14,'BIFUbC-LPG-propane-or-butane'!K14,'BIFUbC-hydrogen'!K14)</f>
        <v>371668658923851.94</v>
      </c>
      <c r="L15" s="16">
        <f>SUM('BIFUbC-electricity'!L14,'BIFUbC-coal'!L14,'BIFUbC-natural-gas'!L14,'BIFUbC-biomass'!L14,'BIFUbC-heat'!L14,'BIFUbC-crude-oil'!L14,'BIFUbC-petroleum-diesel'!L14,'BIFUbC-heavy-or-residual-oil'!L14,'BIFUbC-LPG-propane-or-butane'!L14,'BIFUbC-hydrogen'!L14)</f>
        <v>379130251080065.56</v>
      </c>
      <c r="M15" s="16">
        <f>SUM('BIFUbC-electricity'!M14,'BIFUbC-coal'!M14,'BIFUbC-natural-gas'!M14,'BIFUbC-biomass'!M14,'BIFUbC-heat'!M14,'BIFUbC-crude-oil'!M14,'BIFUbC-petroleum-diesel'!M14,'BIFUbC-heavy-or-residual-oil'!M14,'BIFUbC-LPG-propane-or-butane'!M14,'BIFUbC-hydrogen'!M14)</f>
        <v>385162550535941.94</v>
      </c>
      <c r="N15" s="16">
        <f>SUM('BIFUbC-electricity'!N14,'BIFUbC-coal'!N14,'BIFUbC-natural-gas'!N14,'BIFUbC-biomass'!N14,'BIFUbC-heat'!N14,'BIFUbC-crude-oil'!N14,'BIFUbC-petroleum-diesel'!N14,'BIFUbC-heavy-or-residual-oil'!N14,'BIFUbC-LPG-propane-or-butane'!N14,'BIFUbC-hydrogen'!N14)</f>
        <v>391194849991816.5</v>
      </c>
      <c r="O15" s="16">
        <f>SUM('BIFUbC-electricity'!O14,'BIFUbC-coal'!O14,'BIFUbC-natural-gas'!O14,'BIFUbC-biomass'!O14,'BIFUbC-heat'!O14,'BIFUbC-crude-oil'!O14,'BIFUbC-petroleum-diesel'!O14,'BIFUbC-heavy-or-residual-oil'!O14,'BIFUbC-LPG-propane-or-butane'!O14,'BIFUbC-hydrogen'!O14)</f>
        <v>397227149447692.25</v>
      </c>
      <c r="P15" s="16">
        <f>SUM('BIFUbC-electricity'!P14,'BIFUbC-coal'!P14,'BIFUbC-natural-gas'!P14,'BIFUbC-biomass'!P14,'BIFUbC-heat'!P14,'BIFUbC-crude-oil'!P14,'BIFUbC-petroleum-diesel'!P14,'BIFUbC-heavy-or-residual-oil'!P14,'BIFUbC-LPG-propane-or-butane'!P14,'BIFUbC-hydrogen'!P14)</f>
        <v>403259448903566.69</v>
      </c>
      <c r="Q15" s="16">
        <f>SUM('BIFUbC-electricity'!Q14,'BIFUbC-coal'!Q14,'BIFUbC-natural-gas'!Q14,'BIFUbC-biomass'!Q14,'BIFUbC-heat'!Q14,'BIFUbC-crude-oil'!Q14,'BIFUbC-petroleum-diesel'!Q14,'BIFUbC-heavy-or-residual-oil'!Q14,'BIFUbC-LPG-propane-or-butane'!Q14,'BIFUbC-hydrogen'!Q14)</f>
        <v>409291748359441.19</v>
      </c>
      <c r="R15" s="16">
        <f>SUM('BIFUbC-electricity'!R14,'BIFUbC-coal'!R14,'BIFUbC-natural-gas'!R14,'BIFUbC-biomass'!R14,'BIFUbC-heat'!R14,'BIFUbC-crude-oil'!R14,'BIFUbC-petroleum-diesel'!R14,'BIFUbC-heavy-or-residual-oil'!R14,'BIFUbC-LPG-propane-or-butane'!R14,'BIFUbC-hydrogen'!R14)</f>
        <v>414739627363126.44</v>
      </c>
      <c r="S15" s="16">
        <f>SUM('BIFUbC-electricity'!S14,'BIFUbC-coal'!S14,'BIFUbC-natural-gas'!S14,'BIFUbC-biomass'!S14,'BIFUbC-heat'!S14,'BIFUbC-crude-oil'!S14,'BIFUbC-petroleum-diesel'!S14,'BIFUbC-heavy-or-residual-oil'!S14,'BIFUbC-LPG-propane-or-butane'!S14,'BIFUbC-hydrogen'!S14)</f>
        <v>420187506366811.63</v>
      </c>
      <c r="T15" s="16">
        <f>SUM('BIFUbC-electricity'!T14,'BIFUbC-coal'!T14,'BIFUbC-natural-gas'!T14,'BIFUbC-biomass'!T14,'BIFUbC-heat'!T14,'BIFUbC-crude-oil'!T14,'BIFUbC-petroleum-diesel'!T14,'BIFUbC-heavy-or-residual-oil'!T14,'BIFUbC-LPG-propane-or-butane'!T14,'BIFUbC-hydrogen'!T14)</f>
        <v>425635385370495.5</v>
      </c>
      <c r="U15" s="16">
        <f>SUM('BIFUbC-electricity'!U14,'BIFUbC-coal'!U14,'BIFUbC-natural-gas'!U14,'BIFUbC-biomass'!U14,'BIFUbC-heat'!U14,'BIFUbC-crude-oil'!U14,'BIFUbC-petroleum-diesel'!U14,'BIFUbC-heavy-or-residual-oil'!U14,'BIFUbC-LPG-propane-or-butane'!U14,'BIFUbC-hydrogen'!U14)</f>
        <v>431083264374180.75</v>
      </c>
      <c r="V15" s="16">
        <f>SUM('BIFUbC-electricity'!V14,'BIFUbC-coal'!V14,'BIFUbC-natural-gas'!V14,'BIFUbC-biomass'!V14,'BIFUbC-heat'!V14,'BIFUbC-crude-oil'!V14,'BIFUbC-petroleum-diesel'!V14,'BIFUbC-heavy-or-residual-oil'!V14,'BIFUbC-LPG-propane-or-butane'!V14,'BIFUbC-hydrogen'!V14)</f>
        <v>436531143377863.81</v>
      </c>
      <c r="W15" s="16">
        <f>SUM('BIFUbC-electricity'!W14,'BIFUbC-coal'!W14,'BIFUbC-natural-gas'!W14,'BIFUbC-biomass'!W14,'BIFUbC-heat'!W14,'BIFUbC-crude-oil'!W14,'BIFUbC-petroleum-diesel'!W14,'BIFUbC-heavy-or-residual-oil'!W14,'BIFUbC-LPG-propane-or-butane'!W14,'BIFUbC-hydrogen'!W14)</f>
        <v>442758249651135.88</v>
      </c>
      <c r="X15" s="16">
        <f>SUM('BIFUbC-electricity'!X14,'BIFUbC-coal'!X14,'BIFUbC-natural-gas'!X14,'BIFUbC-biomass'!X14,'BIFUbC-heat'!X14,'BIFUbC-crude-oil'!X14,'BIFUbC-petroleum-diesel'!X14,'BIFUbC-heavy-or-residual-oil'!X14,'BIFUbC-LPG-propane-or-butane'!X14,'BIFUbC-hydrogen'!X14)</f>
        <v>448454064604234.94</v>
      </c>
      <c r="Y15" s="16">
        <f>SUM('BIFUbC-electricity'!Y14,'BIFUbC-coal'!Y14,'BIFUbC-natural-gas'!Y14,'BIFUbC-biomass'!Y14,'BIFUbC-heat'!Y14,'BIFUbC-crude-oil'!Y14,'BIFUbC-petroleum-diesel'!Y14,'BIFUbC-heavy-or-residual-oil'!Y14,'BIFUbC-LPG-propane-or-butane'!Y14,'BIFUbC-hydrogen'!Y14)</f>
        <v>454149879557334.44</v>
      </c>
      <c r="Z15" s="16">
        <f>SUM('BIFUbC-electricity'!Z14,'BIFUbC-coal'!Z14,'BIFUbC-natural-gas'!Z14,'BIFUbC-biomass'!Z14,'BIFUbC-heat'!Z14,'BIFUbC-crude-oil'!Z14,'BIFUbC-petroleum-diesel'!Z14,'BIFUbC-heavy-or-residual-oil'!Z14,'BIFUbC-LPG-propane-or-butane'!Z14,'BIFUbC-hydrogen'!Z14)</f>
        <v>459845694510432.13</v>
      </c>
      <c r="AA15" s="16">
        <f>SUM('BIFUbC-electricity'!AA14,'BIFUbC-coal'!AA14,'BIFUbC-natural-gas'!AA14,'BIFUbC-biomass'!AA14,'BIFUbC-heat'!AA14,'BIFUbC-crude-oil'!AA14,'BIFUbC-petroleum-diesel'!AA14,'BIFUbC-heavy-or-residual-oil'!AA14,'BIFUbC-LPG-propane-or-butane'!AA14,'BIFUbC-hydrogen'!AA14)</f>
        <v>465541509463531.19</v>
      </c>
      <c r="AB15" s="16">
        <f>SUM('BIFUbC-electricity'!AB14,'BIFUbC-coal'!AB14,'BIFUbC-natural-gas'!AB14,'BIFUbC-biomass'!AB14,'BIFUbC-heat'!AB14,'BIFUbC-crude-oil'!AB14,'BIFUbC-petroleum-diesel'!AB14,'BIFUbC-heavy-or-residual-oil'!AB14,'BIFUbC-LPG-propane-or-butane'!AB14,'BIFUbC-hydrogen'!AB14)</f>
        <v>471237324416630.06</v>
      </c>
      <c r="AC15" s="16">
        <f>SUM('BIFUbC-electricity'!AC14,'BIFUbC-coal'!AC14,'BIFUbC-natural-gas'!AC14,'BIFUbC-biomass'!AC14,'BIFUbC-heat'!AC14,'BIFUbC-crude-oil'!AC14,'BIFUbC-petroleum-diesel'!AC14,'BIFUbC-heavy-or-residual-oil'!AC14,'BIFUbC-LPG-propane-or-butane'!AC14,'BIFUbC-hydrogen'!AC14)</f>
        <v>476933139369728.31</v>
      </c>
      <c r="AD15" s="16">
        <f>SUM('BIFUbC-electricity'!AD14,'BIFUbC-coal'!AD14,'BIFUbC-natural-gas'!AD14,'BIFUbC-biomass'!AD14,'BIFUbC-heat'!AD14,'BIFUbC-crude-oil'!AD14,'BIFUbC-petroleum-diesel'!AD14,'BIFUbC-heavy-or-residual-oil'!AD14,'BIFUbC-LPG-propane-or-butane'!AD14,'BIFUbC-hydrogen'!AD14)</f>
        <v>482628954322827.44</v>
      </c>
      <c r="AE15" s="16">
        <f>SUM('BIFUbC-electricity'!AE14,'BIFUbC-coal'!AE14,'BIFUbC-natural-gas'!AE14,'BIFUbC-biomass'!AE14,'BIFUbC-heat'!AE14,'BIFUbC-crude-oil'!AE14,'BIFUbC-petroleum-diesel'!AE14,'BIFUbC-heavy-or-residual-oil'!AE14,'BIFUbC-LPG-propane-or-butane'!AE14,'BIFUbC-hydrogen'!AE14)</f>
        <v>488324769275926.44</v>
      </c>
      <c r="AF15" s="16">
        <f>SUM('BIFUbC-electricity'!AF14,'BIFUbC-coal'!AF14,'BIFUbC-natural-gas'!AF14,'BIFUbC-biomass'!AF14,'BIFUbC-heat'!AF14,'BIFUbC-crude-oil'!AF14,'BIFUbC-petroleum-diesel'!AF14,'BIFUbC-heavy-or-residual-oil'!AF14,'BIFUbC-LPG-propane-or-butane'!AF14,'BIFUbC-hydrogen'!AF14)</f>
        <v>494020584229024.63</v>
      </c>
    </row>
    <row r="16" spans="1:32">
      <c r="A16" t="s">
        <v>15</v>
      </c>
      <c r="B16" s="16">
        <f>SUM('BIFUbC-electricity'!B15,'BIFUbC-coal'!B15,'BIFUbC-natural-gas'!B15,'BIFUbC-biomass'!B15,'BIFUbC-heat'!B15,'BIFUbC-crude-oil'!B15,'BIFUbC-petroleum-diesel'!B15,'BIFUbC-heavy-or-residual-oil'!B15,'BIFUbC-LPG-propane-or-butane'!B15,'BIFUbC-hydrogen'!B15)</f>
        <v>1142256455714407</v>
      </c>
      <c r="C16" s="16">
        <f>SUM('BIFUbC-electricity'!C15,'BIFUbC-coal'!C15,'BIFUbC-natural-gas'!C15,'BIFUbC-biomass'!C15,'BIFUbC-heat'!C15,'BIFUbC-crude-oil'!C15,'BIFUbC-petroleum-diesel'!C15,'BIFUbC-heavy-or-residual-oil'!C15,'BIFUbC-LPG-propane-or-butane'!C15,'BIFUbC-hydrogen'!C15)</f>
        <v>1182239782919372</v>
      </c>
      <c r="D16" s="16">
        <f>SUM('BIFUbC-electricity'!D15,'BIFUbC-coal'!D15,'BIFUbC-natural-gas'!D15,'BIFUbC-biomass'!D15,'BIFUbC-heat'!D15,'BIFUbC-crude-oil'!D15,'BIFUbC-petroleum-diesel'!D15,'BIFUbC-heavy-or-residual-oil'!D15,'BIFUbC-LPG-propane-or-butane'!D15,'BIFUbC-hydrogen'!D15)</f>
        <v>1222223110124337.3</v>
      </c>
      <c r="E16" s="16">
        <f>SUM('BIFUbC-electricity'!E15,'BIFUbC-coal'!E15,'BIFUbC-natural-gas'!E15,'BIFUbC-biomass'!E15,'BIFUbC-heat'!E15,'BIFUbC-crude-oil'!E15,'BIFUbC-petroleum-diesel'!E15,'BIFUbC-heavy-or-residual-oil'!E15,'BIFUbC-LPG-propane-or-butane'!E15,'BIFUbC-hydrogen'!E15)</f>
        <v>1262206437329302</v>
      </c>
      <c r="F16" s="16">
        <f>SUM('BIFUbC-electricity'!F15,'BIFUbC-coal'!F15,'BIFUbC-natural-gas'!F15,'BIFUbC-biomass'!F15,'BIFUbC-heat'!F15,'BIFUbC-crude-oil'!F15,'BIFUbC-petroleum-diesel'!F15,'BIFUbC-heavy-or-residual-oil'!F15,'BIFUbC-LPG-propane-or-butane'!F15,'BIFUbC-hydrogen'!F15)</f>
        <v>1302189764534267.3</v>
      </c>
      <c r="G16" s="16">
        <f>SUM('BIFUbC-electricity'!G15,'BIFUbC-coal'!G15,'BIFUbC-natural-gas'!G15,'BIFUbC-biomass'!G15,'BIFUbC-heat'!G15,'BIFUbC-crude-oil'!G15,'BIFUbC-petroleum-diesel'!G15,'BIFUbC-heavy-or-residual-oil'!G15,'BIFUbC-LPG-propane-or-butane'!G15,'BIFUbC-hydrogen'!G15)</f>
        <v>1342173091739232</v>
      </c>
      <c r="H16" s="16">
        <f>SUM('BIFUbC-electricity'!H15,'BIFUbC-coal'!H15,'BIFUbC-natural-gas'!H15,'BIFUbC-biomass'!H15,'BIFUbC-heat'!H15,'BIFUbC-crude-oil'!H15,'BIFUbC-petroleum-diesel'!H15,'BIFUbC-heavy-or-residual-oil'!H15,'BIFUbC-LPG-propane-or-butane'!H15,'BIFUbC-hydrogen'!H15)</f>
        <v>1350255730280901.3</v>
      </c>
      <c r="I16" s="16">
        <f>SUM('BIFUbC-electricity'!I15,'BIFUbC-coal'!I15,'BIFUbC-natural-gas'!I15,'BIFUbC-biomass'!I15,'BIFUbC-heat'!I15,'BIFUbC-crude-oil'!I15,'BIFUbC-petroleum-diesel'!I15,'BIFUbC-heavy-or-residual-oil'!I15,'BIFUbC-LPG-propane-or-butane'!I15,'BIFUbC-hydrogen'!I15)</f>
        <v>1358338368822572</v>
      </c>
      <c r="J16" s="16">
        <f>SUM('BIFUbC-electricity'!J15,'BIFUbC-coal'!J15,'BIFUbC-natural-gas'!J15,'BIFUbC-biomass'!J15,'BIFUbC-heat'!J15,'BIFUbC-crude-oil'!J15,'BIFUbC-petroleum-diesel'!J15,'BIFUbC-heavy-or-residual-oil'!J15,'BIFUbC-LPG-propane-or-butane'!J15,'BIFUbC-hydrogen'!J15)</f>
        <v>1366421007364243.8</v>
      </c>
      <c r="K16" s="16">
        <f>SUM('BIFUbC-electricity'!K15,'BIFUbC-coal'!K15,'BIFUbC-natural-gas'!K15,'BIFUbC-biomass'!K15,'BIFUbC-heat'!K15,'BIFUbC-crude-oil'!K15,'BIFUbC-petroleum-diesel'!K15,'BIFUbC-heavy-or-residual-oil'!K15,'BIFUbC-LPG-propane-or-butane'!K15,'BIFUbC-hydrogen'!K15)</f>
        <v>1374503645905914.8</v>
      </c>
      <c r="L16" s="16">
        <f>SUM('BIFUbC-electricity'!L15,'BIFUbC-coal'!L15,'BIFUbC-natural-gas'!L15,'BIFUbC-biomass'!L15,'BIFUbC-heat'!L15,'BIFUbC-crude-oil'!L15,'BIFUbC-petroleum-diesel'!L15,'BIFUbC-heavy-or-residual-oil'!L15,'BIFUbC-LPG-propane-or-butane'!L15,'BIFUbC-hydrogen'!L15)</f>
        <v>1382586284447587.5</v>
      </c>
      <c r="M16" s="16">
        <f>SUM('BIFUbC-electricity'!M15,'BIFUbC-coal'!M15,'BIFUbC-natural-gas'!M15,'BIFUbC-biomass'!M15,'BIFUbC-heat'!M15,'BIFUbC-crude-oil'!M15,'BIFUbC-petroleum-diesel'!M15,'BIFUbC-heavy-or-residual-oil'!M15,'BIFUbC-LPG-propane-or-butane'!M15,'BIFUbC-hydrogen'!M15)</f>
        <v>1380934710892734.3</v>
      </c>
      <c r="N16" s="16">
        <f>SUM('BIFUbC-electricity'!N15,'BIFUbC-coal'!N15,'BIFUbC-natural-gas'!N15,'BIFUbC-biomass'!N15,'BIFUbC-heat'!N15,'BIFUbC-crude-oil'!N15,'BIFUbC-petroleum-diesel'!N15,'BIFUbC-heavy-or-residual-oil'!N15,'BIFUbC-LPG-propane-or-butane'!N15,'BIFUbC-hydrogen'!N15)</f>
        <v>1379283137337880.5</v>
      </c>
      <c r="O16" s="16">
        <f>SUM('BIFUbC-electricity'!O15,'BIFUbC-coal'!O15,'BIFUbC-natural-gas'!O15,'BIFUbC-biomass'!O15,'BIFUbC-heat'!O15,'BIFUbC-crude-oil'!O15,'BIFUbC-petroleum-diesel'!O15,'BIFUbC-heavy-or-residual-oil'!O15,'BIFUbC-LPG-propane-or-butane'!O15,'BIFUbC-hydrogen'!O15)</f>
        <v>1377631563783026.8</v>
      </c>
      <c r="P16" s="16">
        <f>SUM('BIFUbC-electricity'!P15,'BIFUbC-coal'!P15,'BIFUbC-natural-gas'!P15,'BIFUbC-biomass'!P15,'BIFUbC-heat'!P15,'BIFUbC-crude-oil'!P15,'BIFUbC-petroleum-diesel'!P15,'BIFUbC-heavy-or-residual-oil'!P15,'BIFUbC-LPG-propane-or-butane'!P15,'BIFUbC-hydrogen'!P15)</f>
        <v>1375979990228172.5</v>
      </c>
      <c r="Q16" s="16">
        <f>SUM('BIFUbC-electricity'!Q15,'BIFUbC-coal'!Q15,'BIFUbC-natural-gas'!Q15,'BIFUbC-biomass'!Q15,'BIFUbC-heat'!Q15,'BIFUbC-crude-oil'!Q15,'BIFUbC-petroleum-diesel'!Q15,'BIFUbC-heavy-or-residual-oil'!Q15,'BIFUbC-LPG-propane-or-butane'!Q15,'BIFUbC-hydrogen'!Q15)</f>
        <v>1374328416673318.3</v>
      </c>
      <c r="R16" s="16">
        <f>SUM('BIFUbC-electricity'!R15,'BIFUbC-coal'!R15,'BIFUbC-natural-gas'!R15,'BIFUbC-biomass'!R15,'BIFUbC-heat'!R15,'BIFUbC-crude-oil'!R15,'BIFUbC-petroleum-diesel'!R15,'BIFUbC-heavy-or-residual-oil'!R15,'BIFUbC-LPG-propane-or-butane'!R15,'BIFUbC-hydrogen'!R15)</f>
        <v>1367252922154493</v>
      </c>
      <c r="S16" s="16">
        <f>SUM('BIFUbC-electricity'!S15,'BIFUbC-coal'!S15,'BIFUbC-natural-gas'!S15,'BIFUbC-biomass'!S15,'BIFUbC-heat'!S15,'BIFUbC-crude-oil'!S15,'BIFUbC-petroleum-diesel'!S15,'BIFUbC-heavy-or-residual-oil'!S15,'BIFUbC-LPG-propane-or-butane'!S15,'BIFUbC-hydrogen'!S15)</f>
        <v>1360177427635667.5</v>
      </c>
      <c r="T16" s="16">
        <f>SUM('BIFUbC-electricity'!T15,'BIFUbC-coal'!T15,'BIFUbC-natural-gas'!T15,'BIFUbC-biomass'!T15,'BIFUbC-heat'!T15,'BIFUbC-crude-oil'!T15,'BIFUbC-petroleum-diesel'!T15,'BIFUbC-heavy-or-residual-oil'!T15,'BIFUbC-LPG-propane-or-butane'!T15,'BIFUbC-hydrogen'!T15)</f>
        <v>1353101933116843</v>
      </c>
      <c r="U16" s="16">
        <f>SUM('BIFUbC-electricity'!U15,'BIFUbC-coal'!U15,'BIFUbC-natural-gas'!U15,'BIFUbC-biomass'!U15,'BIFUbC-heat'!U15,'BIFUbC-crude-oil'!U15,'BIFUbC-petroleum-diesel'!U15,'BIFUbC-heavy-or-residual-oil'!U15,'BIFUbC-LPG-propane-or-butane'!U15,'BIFUbC-hydrogen'!U15)</f>
        <v>1346026438598017.8</v>
      </c>
      <c r="V16" s="16">
        <f>SUM('BIFUbC-electricity'!V15,'BIFUbC-coal'!V15,'BIFUbC-natural-gas'!V15,'BIFUbC-biomass'!V15,'BIFUbC-heat'!V15,'BIFUbC-crude-oil'!V15,'BIFUbC-petroleum-diesel'!V15,'BIFUbC-heavy-or-residual-oil'!V15,'BIFUbC-LPG-propane-or-butane'!V15,'BIFUbC-hydrogen'!V15)</f>
        <v>1338950944079193</v>
      </c>
      <c r="W16" s="16">
        <f>SUM('BIFUbC-electricity'!W15,'BIFUbC-coal'!W15,'BIFUbC-natural-gas'!W15,'BIFUbC-biomass'!W15,'BIFUbC-heat'!W15,'BIFUbC-crude-oil'!W15,'BIFUbC-petroleum-diesel'!W15,'BIFUbC-heavy-or-residual-oil'!W15,'BIFUbC-LPG-propane-or-butane'!W15,'BIFUbC-hydrogen'!W15)</f>
        <v>1339107344178994.8</v>
      </c>
      <c r="X16" s="16">
        <f>SUM('BIFUbC-electricity'!X15,'BIFUbC-coal'!X15,'BIFUbC-natural-gas'!X15,'BIFUbC-biomass'!X15,'BIFUbC-heat'!X15,'BIFUbC-crude-oil'!X15,'BIFUbC-petroleum-diesel'!X15,'BIFUbC-heavy-or-residual-oil'!X15,'BIFUbC-LPG-propane-or-butane'!X15,'BIFUbC-hydrogen'!X15)</f>
        <v>1334332907038824.3</v>
      </c>
      <c r="Y16" s="16">
        <f>SUM('BIFUbC-electricity'!Y15,'BIFUbC-coal'!Y15,'BIFUbC-natural-gas'!Y15,'BIFUbC-biomass'!Y15,'BIFUbC-heat'!Y15,'BIFUbC-crude-oil'!Y15,'BIFUbC-petroleum-diesel'!Y15,'BIFUbC-heavy-or-residual-oil'!Y15,'BIFUbC-LPG-propane-or-butane'!Y15,'BIFUbC-hydrogen'!Y15)</f>
        <v>1329558469898653.8</v>
      </c>
      <c r="Z16" s="16">
        <f>SUM('BIFUbC-electricity'!Z15,'BIFUbC-coal'!Z15,'BIFUbC-natural-gas'!Z15,'BIFUbC-biomass'!Z15,'BIFUbC-heat'!Z15,'BIFUbC-crude-oil'!Z15,'BIFUbC-petroleum-diesel'!Z15,'BIFUbC-heavy-or-residual-oil'!Z15,'BIFUbC-LPG-propane-or-butane'!Z15,'BIFUbC-hydrogen'!Z15)</f>
        <v>1324784032758483.8</v>
      </c>
      <c r="AA16" s="16">
        <f>SUM('BIFUbC-electricity'!AA15,'BIFUbC-coal'!AA15,'BIFUbC-natural-gas'!AA15,'BIFUbC-biomass'!AA15,'BIFUbC-heat'!AA15,'BIFUbC-crude-oil'!AA15,'BIFUbC-petroleum-diesel'!AA15,'BIFUbC-heavy-or-residual-oil'!AA15,'BIFUbC-LPG-propane-or-butane'!AA15,'BIFUbC-hydrogen'!AA15)</f>
        <v>1320009595618313</v>
      </c>
      <c r="AB16" s="16">
        <f>SUM('BIFUbC-electricity'!AB15,'BIFUbC-coal'!AB15,'BIFUbC-natural-gas'!AB15,'BIFUbC-biomass'!AB15,'BIFUbC-heat'!AB15,'BIFUbC-crude-oil'!AB15,'BIFUbC-petroleum-diesel'!AB15,'BIFUbC-heavy-or-residual-oil'!AB15,'BIFUbC-LPG-propane-or-butane'!AB15,'BIFUbC-hydrogen'!AB15)</f>
        <v>1315235158478141.3</v>
      </c>
      <c r="AC16" s="16">
        <f>SUM('BIFUbC-electricity'!AC15,'BIFUbC-coal'!AC15,'BIFUbC-natural-gas'!AC15,'BIFUbC-biomass'!AC15,'BIFUbC-heat'!AC15,'BIFUbC-crude-oil'!AC15,'BIFUbC-petroleum-diesel'!AC15,'BIFUbC-heavy-or-residual-oil'!AC15,'BIFUbC-LPG-propane-or-butane'!AC15,'BIFUbC-hydrogen'!AC15)</f>
        <v>1310460721337970.5</v>
      </c>
      <c r="AD16" s="16">
        <f>SUM('BIFUbC-electricity'!AD15,'BIFUbC-coal'!AD15,'BIFUbC-natural-gas'!AD15,'BIFUbC-biomass'!AD15,'BIFUbC-heat'!AD15,'BIFUbC-crude-oil'!AD15,'BIFUbC-petroleum-diesel'!AD15,'BIFUbC-heavy-or-residual-oil'!AD15,'BIFUbC-LPG-propane-or-butane'!AD15,'BIFUbC-hydrogen'!AD15)</f>
        <v>1305686284197800.3</v>
      </c>
      <c r="AE16" s="16">
        <f>SUM('BIFUbC-electricity'!AE15,'BIFUbC-coal'!AE15,'BIFUbC-natural-gas'!AE15,'BIFUbC-biomass'!AE15,'BIFUbC-heat'!AE15,'BIFUbC-crude-oil'!AE15,'BIFUbC-petroleum-diesel'!AE15,'BIFUbC-heavy-or-residual-oil'!AE15,'BIFUbC-LPG-propane-or-butane'!AE15,'BIFUbC-hydrogen'!AE15)</f>
        <v>1300911847057630.3</v>
      </c>
      <c r="AF16" s="16">
        <f>SUM('BIFUbC-electricity'!AF15,'BIFUbC-coal'!AF15,'BIFUbC-natural-gas'!AF15,'BIFUbC-biomass'!AF15,'BIFUbC-heat'!AF15,'BIFUbC-crude-oil'!AF15,'BIFUbC-petroleum-diesel'!AF15,'BIFUbC-heavy-or-residual-oil'!AF15,'BIFUbC-LPG-propane-or-butane'!AF15,'BIFUbC-hydrogen'!AF15)</f>
        <v>1296137409917459.8</v>
      </c>
    </row>
    <row r="17" spans="1:32">
      <c r="A17" t="s">
        <v>16</v>
      </c>
      <c r="B17" s="16">
        <f>SUM('BIFUbC-electricity'!B16,'BIFUbC-coal'!B16,'BIFUbC-natural-gas'!B16,'BIFUbC-biomass'!B16,'BIFUbC-heat'!B16,'BIFUbC-crude-oil'!B16,'BIFUbC-petroleum-diesel'!B16,'BIFUbC-heavy-or-residual-oil'!B16,'BIFUbC-LPG-propane-or-butane'!B16,'BIFUbC-hydrogen'!B16)</f>
        <v>114374882046781.72</v>
      </c>
      <c r="C17" s="16">
        <f>SUM('BIFUbC-electricity'!C16,'BIFUbC-coal'!C16,'BIFUbC-natural-gas'!C16,'BIFUbC-biomass'!C16,'BIFUbC-heat'!C16,'BIFUbC-crude-oil'!C16,'BIFUbC-petroleum-diesel'!C16,'BIFUbC-heavy-or-residual-oil'!C16,'BIFUbC-LPG-propane-or-butane'!C16,'BIFUbC-hydrogen'!C16)</f>
        <v>115957103610947.5</v>
      </c>
      <c r="D17" s="16">
        <f>SUM('BIFUbC-electricity'!D16,'BIFUbC-coal'!D16,'BIFUbC-natural-gas'!D16,'BIFUbC-biomass'!D16,'BIFUbC-heat'!D16,'BIFUbC-crude-oil'!D16,'BIFUbC-petroleum-diesel'!D16,'BIFUbC-heavy-or-residual-oil'!D16,'BIFUbC-LPG-propane-or-butane'!D16,'BIFUbC-hydrogen'!D16)</f>
        <v>117539325175113.3</v>
      </c>
      <c r="E17" s="16">
        <f>SUM('BIFUbC-electricity'!E16,'BIFUbC-coal'!E16,'BIFUbC-natural-gas'!E16,'BIFUbC-biomass'!E16,'BIFUbC-heat'!E16,'BIFUbC-crude-oil'!E16,'BIFUbC-petroleum-diesel'!E16,'BIFUbC-heavy-or-residual-oil'!E16,'BIFUbC-LPG-propane-or-butane'!E16,'BIFUbC-hydrogen'!E16)</f>
        <v>119121546739279.03</v>
      </c>
      <c r="F17" s="16">
        <f>SUM('BIFUbC-electricity'!F16,'BIFUbC-coal'!F16,'BIFUbC-natural-gas'!F16,'BIFUbC-biomass'!F16,'BIFUbC-heat'!F16,'BIFUbC-crude-oil'!F16,'BIFUbC-petroleum-diesel'!F16,'BIFUbC-heavy-or-residual-oil'!F16,'BIFUbC-LPG-propane-or-butane'!F16,'BIFUbC-hydrogen'!F16)</f>
        <v>120703768303444.83</v>
      </c>
      <c r="G17" s="16">
        <f>SUM('BIFUbC-electricity'!G16,'BIFUbC-coal'!G16,'BIFUbC-natural-gas'!G16,'BIFUbC-biomass'!G16,'BIFUbC-heat'!G16,'BIFUbC-crude-oil'!G16,'BIFUbC-petroleum-diesel'!G16,'BIFUbC-heavy-or-residual-oil'!G16,'BIFUbC-LPG-propane-or-butane'!G16,'BIFUbC-hydrogen'!G16)</f>
        <v>122285989867610.58</v>
      </c>
      <c r="H17" s="16">
        <f>SUM('BIFUbC-electricity'!H16,'BIFUbC-coal'!H16,'BIFUbC-natural-gas'!H16,'BIFUbC-biomass'!H16,'BIFUbC-heat'!H16,'BIFUbC-crude-oil'!H16,'BIFUbC-petroleum-diesel'!H16,'BIFUbC-heavy-or-residual-oil'!H16,'BIFUbC-LPG-propane-or-butane'!H16,'BIFUbC-hydrogen'!H16)</f>
        <v>121951477334946.78</v>
      </c>
      <c r="I17" s="16">
        <f>SUM('BIFUbC-electricity'!I16,'BIFUbC-coal'!I16,'BIFUbC-natural-gas'!I16,'BIFUbC-biomass'!I16,'BIFUbC-heat'!I16,'BIFUbC-crude-oil'!I16,'BIFUbC-petroleum-diesel'!I16,'BIFUbC-heavy-or-residual-oil'!I16,'BIFUbC-LPG-propane-or-butane'!I16,'BIFUbC-hydrogen'!I16)</f>
        <v>121616964802282.98</v>
      </c>
      <c r="J17" s="16">
        <f>SUM('BIFUbC-electricity'!J16,'BIFUbC-coal'!J16,'BIFUbC-natural-gas'!J16,'BIFUbC-biomass'!J16,'BIFUbC-heat'!J16,'BIFUbC-crude-oil'!J16,'BIFUbC-petroleum-diesel'!J16,'BIFUbC-heavy-or-residual-oil'!J16,'BIFUbC-LPG-propane-or-butane'!J16,'BIFUbC-hydrogen'!J16)</f>
        <v>121282452269619.17</v>
      </c>
      <c r="K17" s="16">
        <f>SUM('BIFUbC-electricity'!K16,'BIFUbC-coal'!K16,'BIFUbC-natural-gas'!K16,'BIFUbC-biomass'!K16,'BIFUbC-heat'!K16,'BIFUbC-crude-oil'!K16,'BIFUbC-petroleum-diesel'!K16,'BIFUbC-heavy-or-residual-oil'!K16,'BIFUbC-LPG-propane-or-butane'!K16,'BIFUbC-hydrogen'!K16)</f>
        <v>120947939736955.39</v>
      </c>
      <c r="L17" s="16">
        <f>SUM('BIFUbC-electricity'!L16,'BIFUbC-coal'!L16,'BIFUbC-natural-gas'!L16,'BIFUbC-biomass'!L16,'BIFUbC-heat'!L16,'BIFUbC-crude-oil'!L16,'BIFUbC-petroleum-diesel'!L16,'BIFUbC-heavy-or-residual-oil'!L16,'BIFUbC-LPG-propane-or-butane'!L16,'BIFUbC-hydrogen'!L16)</f>
        <v>120613427204291.59</v>
      </c>
      <c r="M17" s="16">
        <f>SUM('BIFUbC-electricity'!M16,'BIFUbC-coal'!M16,'BIFUbC-natural-gas'!M16,'BIFUbC-biomass'!M16,'BIFUbC-heat'!M16,'BIFUbC-crude-oil'!M16,'BIFUbC-petroleum-diesel'!M16,'BIFUbC-heavy-or-residual-oil'!M16,'BIFUbC-LPG-propane-or-butane'!M16,'BIFUbC-hydrogen'!M16)</f>
        <v>120154234177732.91</v>
      </c>
      <c r="N17" s="16">
        <f>SUM('BIFUbC-electricity'!N16,'BIFUbC-coal'!N16,'BIFUbC-natural-gas'!N16,'BIFUbC-biomass'!N16,'BIFUbC-heat'!N16,'BIFUbC-crude-oil'!N16,'BIFUbC-petroleum-diesel'!N16,'BIFUbC-heavy-or-residual-oil'!N16,'BIFUbC-LPG-propane-or-butane'!N16,'BIFUbC-hydrogen'!N16)</f>
        <v>119695041151174.22</v>
      </c>
      <c r="O17" s="16">
        <f>SUM('BIFUbC-electricity'!O16,'BIFUbC-coal'!O16,'BIFUbC-natural-gas'!O16,'BIFUbC-biomass'!O16,'BIFUbC-heat'!O16,'BIFUbC-crude-oil'!O16,'BIFUbC-petroleum-diesel'!O16,'BIFUbC-heavy-or-residual-oil'!O16,'BIFUbC-LPG-propane-or-butane'!O16,'BIFUbC-hydrogen'!O16)</f>
        <v>119235848124615.52</v>
      </c>
      <c r="P17" s="16">
        <f>SUM('BIFUbC-electricity'!P16,'BIFUbC-coal'!P16,'BIFUbC-natural-gas'!P16,'BIFUbC-biomass'!P16,'BIFUbC-heat'!P16,'BIFUbC-crude-oil'!P16,'BIFUbC-petroleum-diesel'!P16,'BIFUbC-heavy-or-residual-oil'!P16,'BIFUbC-LPG-propane-or-butane'!P16,'BIFUbC-hydrogen'!P16)</f>
        <v>118776655098056.8</v>
      </c>
      <c r="Q17" s="16">
        <f>SUM('BIFUbC-electricity'!Q16,'BIFUbC-coal'!Q16,'BIFUbC-natural-gas'!Q16,'BIFUbC-biomass'!Q16,'BIFUbC-heat'!Q16,'BIFUbC-crude-oil'!Q16,'BIFUbC-petroleum-diesel'!Q16,'BIFUbC-heavy-or-residual-oil'!Q16,'BIFUbC-LPG-propane-or-butane'!Q16,'BIFUbC-hydrogen'!Q16)</f>
        <v>118317462071498.14</v>
      </c>
      <c r="R17" s="16">
        <f>SUM('BIFUbC-electricity'!R16,'BIFUbC-coal'!R16,'BIFUbC-natural-gas'!R16,'BIFUbC-biomass'!R16,'BIFUbC-heat'!R16,'BIFUbC-crude-oil'!R16,'BIFUbC-petroleum-diesel'!R16,'BIFUbC-heavy-or-residual-oil'!R16,'BIFUbC-LPG-propane-or-butane'!R16,'BIFUbC-hydrogen'!R16)</f>
        <v>117959969607092.53</v>
      </c>
      <c r="S17" s="16">
        <f>SUM('BIFUbC-electricity'!S16,'BIFUbC-coal'!S16,'BIFUbC-natural-gas'!S16,'BIFUbC-biomass'!S16,'BIFUbC-heat'!S16,'BIFUbC-crude-oil'!S16,'BIFUbC-petroleum-diesel'!S16,'BIFUbC-heavy-or-residual-oil'!S16,'BIFUbC-LPG-propane-or-butane'!S16,'BIFUbC-hydrogen'!S16)</f>
        <v>117602477142686.94</v>
      </c>
      <c r="T17" s="16">
        <f>SUM('BIFUbC-electricity'!T16,'BIFUbC-coal'!T16,'BIFUbC-natural-gas'!T16,'BIFUbC-biomass'!T16,'BIFUbC-heat'!T16,'BIFUbC-crude-oil'!T16,'BIFUbC-petroleum-diesel'!T16,'BIFUbC-heavy-or-residual-oil'!T16,'BIFUbC-LPG-propane-or-butane'!T16,'BIFUbC-hydrogen'!T16)</f>
        <v>117244984678281.31</v>
      </c>
      <c r="U17" s="16">
        <f>SUM('BIFUbC-electricity'!U16,'BIFUbC-coal'!U16,'BIFUbC-natural-gas'!U16,'BIFUbC-biomass'!U16,'BIFUbC-heat'!U16,'BIFUbC-crude-oil'!U16,'BIFUbC-petroleum-diesel'!U16,'BIFUbC-heavy-or-residual-oil'!U16,'BIFUbC-LPG-propane-or-butane'!U16,'BIFUbC-hydrogen'!U16)</f>
        <v>116887492213875.73</v>
      </c>
      <c r="V17" s="16">
        <f>SUM('BIFUbC-electricity'!V16,'BIFUbC-coal'!V16,'BIFUbC-natural-gas'!V16,'BIFUbC-biomass'!V16,'BIFUbC-heat'!V16,'BIFUbC-crude-oil'!V16,'BIFUbC-petroleum-diesel'!V16,'BIFUbC-heavy-or-residual-oil'!V16,'BIFUbC-LPG-propane-or-butane'!V16,'BIFUbC-hydrogen'!V16)</f>
        <v>116529999749470.13</v>
      </c>
      <c r="W17" s="16">
        <f>SUM('BIFUbC-electricity'!W16,'BIFUbC-coal'!W16,'BIFUbC-natural-gas'!W16,'BIFUbC-biomass'!W16,'BIFUbC-heat'!W16,'BIFUbC-crude-oil'!W16,'BIFUbC-petroleum-diesel'!W16,'BIFUbC-heavy-or-residual-oil'!W16,'BIFUbC-LPG-propane-or-butane'!W16,'BIFUbC-hydrogen'!W16)</f>
        <v>116036906535527.08</v>
      </c>
      <c r="X17" s="16">
        <f>SUM('BIFUbC-electricity'!X16,'BIFUbC-coal'!X16,'BIFUbC-natural-gas'!X16,'BIFUbC-biomass'!X16,'BIFUbC-heat'!X16,'BIFUbC-crude-oil'!X16,'BIFUbC-petroleum-diesel'!X16,'BIFUbC-heavy-or-residual-oil'!X16,'BIFUbC-LPG-propane-or-butane'!X16,'BIFUbC-hydrogen'!X16)</f>
        <v>115636268378086.7</v>
      </c>
      <c r="Y17" s="16">
        <f>SUM('BIFUbC-electricity'!Y16,'BIFUbC-coal'!Y16,'BIFUbC-natural-gas'!Y16,'BIFUbC-biomass'!Y16,'BIFUbC-heat'!Y16,'BIFUbC-crude-oil'!Y16,'BIFUbC-petroleum-diesel'!Y16,'BIFUbC-heavy-or-residual-oil'!Y16,'BIFUbC-LPG-propane-or-butane'!Y16,'BIFUbC-hydrogen'!Y16)</f>
        <v>115235630220646.58</v>
      </c>
      <c r="Z17" s="16">
        <f>SUM('BIFUbC-electricity'!Z16,'BIFUbC-coal'!Z16,'BIFUbC-natural-gas'!Z16,'BIFUbC-biomass'!Z16,'BIFUbC-heat'!Z16,'BIFUbC-crude-oil'!Z16,'BIFUbC-petroleum-diesel'!Z16,'BIFUbC-heavy-or-residual-oil'!Z16,'BIFUbC-LPG-propane-or-butane'!Z16,'BIFUbC-hydrogen'!Z16)</f>
        <v>114834992063206.2</v>
      </c>
      <c r="AA17" s="16">
        <f>SUM('BIFUbC-electricity'!AA16,'BIFUbC-coal'!AA16,'BIFUbC-natural-gas'!AA16,'BIFUbC-biomass'!AA16,'BIFUbC-heat'!AA16,'BIFUbC-crude-oil'!AA16,'BIFUbC-petroleum-diesel'!AA16,'BIFUbC-heavy-or-residual-oil'!AA16,'BIFUbC-LPG-propane-or-butane'!AA16,'BIFUbC-hydrogen'!AA16)</f>
        <v>114434353905766.08</v>
      </c>
      <c r="AB17" s="16">
        <f>SUM('BIFUbC-electricity'!AB16,'BIFUbC-coal'!AB16,'BIFUbC-natural-gas'!AB16,'BIFUbC-biomass'!AB16,'BIFUbC-heat'!AB16,'BIFUbC-crude-oil'!AB16,'BIFUbC-petroleum-diesel'!AB16,'BIFUbC-heavy-or-residual-oil'!AB16,'BIFUbC-LPG-propane-or-butane'!AB16,'BIFUbC-hydrogen'!AB16)</f>
        <v>114033715748325.8</v>
      </c>
      <c r="AC17" s="16">
        <f>SUM('BIFUbC-electricity'!AC16,'BIFUbC-coal'!AC16,'BIFUbC-natural-gas'!AC16,'BIFUbC-biomass'!AC16,'BIFUbC-heat'!AC16,'BIFUbC-crude-oil'!AC16,'BIFUbC-petroleum-diesel'!AC16,'BIFUbC-heavy-or-residual-oil'!AC16,'BIFUbC-LPG-propane-or-butane'!AC16,'BIFUbC-hydrogen'!AC16)</f>
        <v>113633077590885.64</v>
      </c>
      <c r="AD17" s="16">
        <f>SUM('BIFUbC-electricity'!AD16,'BIFUbC-coal'!AD16,'BIFUbC-natural-gas'!AD16,'BIFUbC-biomass'!AD16,'BIFUbC-heat'!AD16,'BIFUbC-crude-oil'!AD16,'BIFUbC-petroleum-diesel'!AD16,'BIFUbC-heavy-or-residual-oil'!AD16,'BIFUbC-LPG-propane-or-butane'!AD16,'BIFUbC-hydrogen'!AD16)</f>
        <v>113232439433445.31</v>
      </c>
      <c r="AE17" s="16">
        <f>SUM('BIFUbC-electricity'!AE16,'BIFUbC-coal'!AE16,'BIFUbC-natural-gas'!AE16,'BIFUbC-biomass'!AE16,'BIFUbC-heat'!AE16,'BIFUbC-crude-oil'!AE16,'BIFUbC-petroleum-diesel'!AE16,'BIFUbC-heavy-or-residual-oil'!AE16,'BIFUbC-LPG-propane-or-butane'!AE16,'BIFUbC-hydrogen'!AE16)</f>
        <v>112831801276004.92</v>
      </c>
      <c r="AF17" s="16">
        <f>SUM('BIFUbC-electricity'!AF16,'BIFUbC-coal'!AF16,'BIFUbC-natural-gas'!AF16,'BIFUbC-biomass'!AF16,'BIFUbC-heat'!AF16,'BIFUbC-crude-oil'!AF16,'BIFUbC-petroleum-diesel'!AF16,'BIFUbC-heavy-or-residual-oil'!AF16,'BIFUbC-LPG-propane-or-butane'!AF16,'BIFUbC-hydrogen'!AF16)</f>
        <v>112431163118564.8</v>
      </c>
    </row>
    <row r="18" spans="1:32">
      <c r="A18" t="s">
        <v>17</v>
      </c>
      <c r="B18" s="16">
        <f>SUM('BIFUbC-electricity'!B17,'BIFUbC-coal'!B17,'BIFUbC-natural-gas'!B17,'BIFUbC-biomass'!B17,'BIFUbC-heat'!B17,'BIFUbC-crude-oil'!B17,'BIFUbC-petroleum-diesel'!B17,'BIFUbC-heavy-or-residual-oil'!B17,'BIFUbC-LPG-propane-or-butane'!B17,'BIFUbC-hydrogen'!B17)</f>
        <v>79285339549631.391</v>
      </c>
      <c r="C18" s="16">
        <f>SUM('BIFUbC-electricity'!C17,'BIFUbC-coal'!C17,'BIFUbC-natural-gas'!C17,'BIFUbC-biomass'!C17,'BIFUbC-heat'!C17,'BIFUbC-crude-oil'!C17,'BIFUbC-petroleum-diesel'!C17,'BIFUbC-heavy-or-residual-oil'!C17,'BIFUbC-LPG-propane-or-butane'!C17,'BIFUbC-hydrogen'!C17)</f>
        <v>81143601879620.313</v>
      </c>
      <c r="D18" s="16">
        <f>SUM('BIFUbC-electricity'!D17,'BIFUbC-coal'!D17,'BIFUbC-natural-gas'!D17,'BIFUbC-biomass'!D17,'BIFUbC-heat'!D17,'BIFUbC-crude-oil'!D17,'BIFUbC-petroleum-diesel'!D17,'BIFUbC-heavy-or-residual-oil'!D17,'BIFUbC-LPG-propane-or-butane'!D17,'BIFUbC-hydrogen'!D17)</f>
        <v>83001864209609.141</v>
      </c>
      <c r="E18" s="16">
        <f>SUM('BIFUbC-electricity'!E17,'BIFUbC-coal'!E17,'BIFUbC-natural-gas'!E17,'BIFUbC-biomass'!E17,'BIFUbC-heat'!E17,'BIFUbC-crude-oil'!E17,'BIFUbC-petroleum-diesel'!E17,'BIFUbC-heavy-or-residual-oil'!E17,'BIFUbC-LPG-propane-or-butane'!E17,'BIFUbC-hydrogen'!E17)</f>
        <v>84860126539598.078</v>
      </c>
      <c r="F18" s="16">
        <f>SUM('BIFUbC-electricity'!F17,'BIFUbC-coal'!F17,'BIFUbC-natural-gas'!F17,'BIFUbC-biomass'!F17,'BIFUbC-heat'!F17,'BIFUbC-crude-oil'!F17,'BIFUbC-petroleum-diesel'!F17,'BIFUbC-heavy-or-residual-oil'!F17,'BIFUbC-LPG-propane-or-butane'!F17,'BIFUbC-hydrogen'!F17)</f>
        <v>86718388869586.922</v>
      </c>
      <c r="G18" s="16">
        <f>SUM('BIFUbC-electricity'!G17,'BIFUbC-coal'!G17,'BIFUbC-natural-gas'!G17,'BIFUbC-biomass'!G17,'BIFUbC-heat'!G17,'BIFUbC-crude-oil'!G17,'BIFUbC-petroleum-diesel'!G17,'BIFUbC-heavy-or-residual-oil'!G17,'BIFUbC-LPG-propane-or-butane'!G17,'BIFUbC-hydrogen'!G17)</f>
        <v>88576651199575.844</v>
      </c>
      <c r="H18" s="16">
        <f>SUM('BIFUbC-electricity'!H17,'BIFUbC-coal'!H17,'BIFUbC-natural-gas'!H17,'BIFUbC-biomass'!H17,'BIFUbC-heat'!H17,'BIFUbC-crude-oil'!H17,'BIFUbC-petroleum-diesel'!H17,'BIFUbC-heavy-or-residual-oil'!H17,'BIFUbC-LPG-propane-or-butane'!H17,'BIFUbC-hydrogen'!H17)</f>
        <v>89093296675970.297</v>
      </c>
      <c r="I18" s="16">
        <f>SUM('BIFUbC-electricity'!I17,'BIFUbC-coal'!I17,'BIFUbC-natural-gas'!I17,'BIFUbC-biomass'!I17,'BIFUbC-heat'!I17,'BIFUbC-crude-oil'!I17,'BIFUbC-petroleum-diesel'!I17,'BIFUbC-heavy-or-residual-oil'!I17,'BIFUbC-LPG-propane-or-butane'!I17,'BIFUbC-hydrogen'!I17)</f>
        <v>89609942152364.719</v>
      </c>
      <c r="J18" s="16">
        <f>SUM('BIFUbC-electricity'!J17,'BIFUbC-coal'!J17,'BIFUbC-natural-gas'!J17,'BIFUbC-biomass'!J17,'BIFUbC-heat'!J17,'BIFUbC-crude-oil'!J17,'BIFUbC-petroleum-diesel'!J17,'BIFUbC-heavy-or-residual-oil'!J17,'BIFUbC-LPG-propane-or-butane'!J17,'BIFUbC-hydrogen'!J17)</f>
        <v>90126587628759.141</v>
      </c>
      <c r="K18" s="16">
        <f>SUM('BIFUbC-electricity'!K17,'BIFUbC-coal'!K17,'BIFUbC-natural-gas'!K17,'BIFUbC-biomass'!K17,'BIFUbC-heat'!K17,'BIFUbC-crude-oil'!K17,'BIFUbC-petroleum-diesel'!K17,'BIFUbC-heavy-or-residual-oil'!K17,'BIFUbC-LPG-propane-or-butane'!K17,'BIFUbC-hydrogen'!K17)</f>
        <v>90643233105153.563</v>
      </c>
      <c r="L18" s="16">
        <f>SUM('BIFUbC-electricity'!L17,'BIFUbC-coal'!L17,'BIFUbC-natural-gas'!L17,'BIFUbC-biomass'!L17,'BIFUbC-heat'!L17,'BIFUbC-crude-oil'!L17,'BIFUbC-petroleum-diesel'!L17,'BIFUbC-heavy-or-residual-oil'!L17,'BIFUbC-LPG-propane-or-butane'!L17,'BIFUbC-hydrogen'!L17)</f>
        <v>91159878581548.016</v>
      </c>
      <c r="M18" s="16">
        <f>SUM('BIFUbC-electricity'!M17,'BIFUbC-coal'!M17,'BIFUbC-natural-gas'!M17,'BIFUbC-biomass'!M17,'BIFUbC-heat'!M17,'BIFUbC-crude-oil'!M17,'BIFUbC-petroleum-diesel'!M17,'BIFUbC-heavy-or-residual-oil'!M17,'BIFUbC-LPG-propane-or-butane'!M17,'BIFUbC-hydrogen'!M17)</f>
        <v>91502750308648.484</v>
      </c>
      <c r="N18" s="16">
        <f>SUM('BIFUbC-electricity'!N17,'BIFUbC-coal'!N17,'BIFUbC-natural-gas'!N17,'BIFUbC-biomass'!N17,'BIFUbC-heat'!N17,'BIFUbC-crude-oil'!N17,'BIFUbC-petroleum-diesel'!N17,'BIFUbC-heavy-or-residual-oil'!N17,'BIFUbC-LPG-propane-or-butane'!N17,'BIFUbC-hydrogen'!N17)</f>
        <v>91845622035748.984</v>
      </c>
      <c r="O18" s="16">
        <f>SUM('BIFUbC-electricity'!O17,'BIFUbC-coal'!O17,'BIFUbC-natural-gas'!O17,'BIFUbC-biomass'!O17,'BIFUbC-heat'!O17,'BIFUbC-crude-oil'!O17,'BIFUbC-petroleum-diesel'!O17,'BIFUbC-heavy-or-residual-oil'!O17,'BIFUbC-LPG-propane-or-butane'!O17,'BIFUbC-hydrogen'!O17)</f>
        <v>92188493762849.453</v>
      </c>
      <c r="P18" s="16">
        <f>SUM('BIFUbC-electricity'!P17,'BIFUbC-coal'!P17,'BIFUbC-natural-gas'!P17,'BIFUbC-biomass'!P17,'BIFUbC-heat'!P17,'BIFUbC-crude-oil'!P17,'BIFUbC-petroleum-diesel'!P17,'BIFUbC-heavy-or-residual-oil'!P17,'BIFUbC-LPG-propane-or-butane'!P17,'BIFUbC-hydrogen'!P17)</f>
        <v>92531365489949.938</v>
      </c>
      <c r="Q18" s="16">
        <f>SUM('BIFUbC-electricity'!Q17,'BIFUbC-coal'!Q17,'BIFUbC-natural-gas'!Q17,'BIFUbC-biomass'!Q17,'BIFUbC-heat'!Q17,'BIFUbC-crude-oil'!Q17,'BIFUbC-petroleum-diesel'!Q17,'BIFUbC-heavy-or-residual-oil'!Q17,'BIFUbC-LPG-propane-or-butane'!Q17,'BIFUbC-hydrogen'!Q17)</f>
        <v>92874237217050.484</v>
      </c>
      <c r="R18" s="16">
        <f>SUM('BIFUbC-electricity'!R17,'BIFUbC-coal'!R17,'BIFUbC-natural-gas'!R17,'BIFUbC-biomass'!R17,'BIFUbC-heat'!R17,'BIFUbC-crude-oil'!R17,'BIFUbC-petroleum-diesel'!R17,'BIFUbC-heavy-or-residual-oil'!R17,'BIFUbC-LPG-propane-or-butane'!R17,'BIFUbC-hydrogen'!R17)</f>
        <v>93243191390517.672</v>
      </c>
      <c r="S18" s="16">
        <f>SUM('BIFUbC-electricity'!S17,'BIFUbC-coal'!S17,'BIFUbC-natural-gas'!S17,'BIFUbC-biomass'!S17,'BIFUbC-heat'!S17,'BIFUbC-crude-oil'!S17,'BIFUbC-petroleum-diesel'!S17,'BIFUbC-heavy-or-residual-oil'!S17,'BIFUbC-LPG-propane-or-butane'!S17,'BIFUbC-hydrogen'!S17)</f>
        <v>93612145563984.859</v>
      </c>
      <c r="T18" s="16">
        <f>SUM('BIFUbC-electricity'!T17,'BIFUbC-coal'!T17,'BIFUbC-natural-gas'!T17,'BIFUbC-biomass'!T17,'BIFUbC-heat'!T17,'BIFUbC-crude-oil'!T17,'BIFUbC-petroleum-diesel'!T17,'BIFUbC-heavy-or-residual-oil'!T17,'BIFUbC-LPG-propane-or-butane'!T17,'BIFUbC-hydrogen'!T17)</f>
        <v>93981099737452.063</v>
      </c>
      <c r="U18" s="16">
        <f>SUM('BIFUbC-electricity'!U17,'BIFUbC-coal'!U17,'BIFUbC-natural-gas'!U17,'BIFUbC-biomass'!U17,'BIFUbC-heat'!U17,'BIFUbC-crude-oil'!U17,'BIFUbC-petroleum-diesel'!U17,'BIFUbC-heavy-or-residual-oil'!U17,'BIFUbC-LPG-propane-or-butane'!U17,'BIFUbC-hydrogen'!U17)</f>
        <v>94350053910919.266</v>
      </c>
      <c r="V18" s="16">
        <f>SUM('BIFUbC-electricity'!V17,'BIFUbC-coal'!V17,'BIFUbC-natural-gas'!V17,'BIFUbC-biomass'!V17,'BIFUbC-heat'!V17,'BIFUbC-crude-oil'!V17,'BIFUbC-petroleum-diesel'!V17,'BIFUbC-heavy-or-residual-oil'!V17,'BIFUbC-LPG-propane-or-butane'!V17,'BIFUbC-hydrogen'!V17)</f>
        <v>94719008084386.469</v>
      </c>
      <c r="W18" s="16">
        <f>SUM('BIFUbC-electricity'!W17,'BIFUbC-coal'!W17,'BIFUbC-natural-gas'!W17,'BIFUbC-biomass'!W17,'BIFUbC-heat'!W17,'BIFUbC-crude-oil'!W17,'BIFUbC-petroleum-diesel'!W17,'BIFUbC-heavy-or-residual-oil'!W17,'BIFUbC-LPG-propane-or-butane'!W17,'BIFUbC-hydrogen'!W17)</f>
        <v>95053185662698.047</v>
      </c>
      <c r="X18" s="16">
        <f>SUM('BIFUbC-electricity'!X17,'BIFUbC-coal'!X17,'BIFUbC-natural-gas'!X17,'BIFUbC-biomass'!X17,'BIFUbC-heat'!X17,'BIFUbC-crude-oil'!X17,'BIFUbC-petroleum-diesel'!X17,'BIFUbC-heavy-or-residual-oil'!X17,'BIFUbC-LPG-propane-or-butane'!X17,'BIFUbC-hydrogen'!X17)</f>
        <v>95411074555888.453</v>
      </c>
      <c r="Y18" s="16">
        <f>SUM('BIFUbC-electricity'!Y17,'BIFUbC-coal'!Y17,'BIFUbC-natural-gas'!Y17,'BIFUbC-biomass'!Y17,'BIFUbC-heat'!Y17,'BIFUbC-crude-oil'!Y17,'BIFUbC-petroleum-diesel'!Y17,'BIFUbC-heavy-or-residual-oil'!Y17,'BIFUbC-LPG-propane-or-butane'!Y17,'BIFUbC-hydrogen'!Y17)</f>
        <v>95768963449078.828</v>
      </c>
      <c r="Z18" s="16">
        <f>SUM('BIFUbC-electricity'!Z17,'BIFUbC-coal'!Z17,'BIFUbC-natural-gas'!Z17,'BIFUbC-biomass'!Z17,'BIFUbC-heat'!Z17,'BIFUbC-crude-oil'!Z17,'BIFUbC-petroleum-diesel'!Z17,'BIFUbC-heavy-or-residual-oil'!Z17,'BIFUbC-LPG-propane-or-butane'!Z17,'BIFUbC-hydrogen'!Z17)</f>
        <v>96126852342269.219</v>
      </c>
      <c r="AA18" s="16">
        <f>SUM('BIFUbC-electricity'!AA17,'BIFUbC-coal'!AA17,'BIFUbC-natural-gas'!AA17,'BIFUbC-biomass'!AA17,'BIFUbC-heat'!AA17,'BIFUbC-crude-oil'!AA17,'BIFUbC-petroleum-diesel'!AA17,'BIFUbC-heavy-or-residual-oil'!AA17,'BIFUbC-LPG-propane-or-butane'!AA17,'BIFUbC-hydrogen'!AA17)</f>
        <v>96484741235459.625</v>
      </c>
      <c r="AB18" s="16">
        <f>SUM('BIFUbC-electricity'!AB17,'BIFUbC-coal'!AB17,'BIFUbC-natural-gas'!AB17,'BIFUbC-biomass'!AB17,'BIFUbC-heat'!AB17,'BIFUbC-crude-oil'!AB17,'BIFUbC-petroleum-diesel'!AB17,'BIFUbC-heavy-or-residual-oil'!AB17,'BIFUbC-LPG-propane-or-butane'!AB17,'BIFUbC-hydrogen'!AB17)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SUM('BIFUbC-electricity'!AC17,'BIFUbC-coal'!AC17,'BIFUbC-natural-gas'!AC17,'BIFUbC-biomass'!AC17,'BIFUbC-heat'!AC17,'BIFUbC-crude-oil'!AC17,'BIFUbC-petroleum-diesel'!AC17,'BIFUbC-heavy-or-residual-oil'!AC17,'BIFUbC-LPG-propane-or-butane'!AC17,'BIFUbC-hydrogen'!AC17)</f>
        <v>97200519021840.531</v>
      </c>
      <c r="AD18" s="16">
        <f>SUM('BIFUbC-electricity'!AD17,'BIFUbC-coal'!AD17,'BIFUbC-natural-gas'!AD17,'BIFUbC-biomass'!AD17,'BIFUbC-heat'!AD17,'BIFUbC-crude-oil'!AD17,'BIFUbC-petroleum-diesel'!AD17,'BIFUbC-heavy-or-residual-oil'!AD17,'BIFUbC-LPG-propane-or-butane'!AD17,'BIFUbC-hydrogen'!AD17)</f>
        <v>97558407915030.922</v>
      </c>
      <c r="AE18" s="16">
        <f>SUM('BIFUbC-electricity'!AE17,'BIFUbC-coal'!AE17,'BIFUbC-natural-gas'!AE17,'BIFUbC-biomass'!AE17,'BIFUbC-heat'!AE17,'BIFUbC-crude-oil'!AE17,'BIFUbC-petroleum-diesel'!AE17,'BIFUbC-heavy-or-residual-oil'!AE17,'BIFUbC-LPG-propane-or-butane'!AE17,'BIFUbC-hydrogen'!AE17)</f>
        <v>97916296808221.313</v>
      </c>
      <c r="AF18" s="16">
        <f>SUM('BIFUbC-electricity'!AF17,'BIFUbC-coal'!AF17,'BIFUbC-natural-gas'!AF17,'BIFUbC-biomass'!AF17,'BIFUbC-heat'!AF17,'BIFUbC-crude-oil'!AF17,'BIFUbC-petroleum-diesel'!AF17,'BIFUbC-heavy-or-residual-oil'!AF17,'BIFUbC-LPG-propane-or-butane'!AF17,'BIFUbC-hydrogen'!AF17)</f>
        <v>98274185701411.688</v>
      </c>
    </row>
    <row r="19" spans="1:32">
      <c r="A19" t="s">
        <v>18</v>
      </c>
      <c r="B19" s="16">
        <f>SUM('BIFUbC-electricity'!B18,'BIFUbC-coal'!B18,'BIFUbC-natural-gas'!B18,'BIFUbC-biomass'!B18,'BIFUbC-heat'!B18,'BIFUbC-crude-oil'!B18,'BIFUbC-petroleum-diesel'!B18,'BIFUbC-heavy-or-residual-oil'!B18,'BIFUbC-LPG-propane-or-butane'!B18,'BIFUbC-hydrogen'!B18)</f>
        <v>366721197016215.13</v>
      </c>
      <c r="C19" s="16">
        <f>SUM('BIFUbC-electricity'!C18,'BIFUbC-coal'!C18,'BIFUbC-natural-gas'!C18,'BIFUbC-biomass'!C18,'BIFUbC-heat'!C18,'BIFUbC-crude-oil'!C18,'BIFUbC-petroleum-diesel'!C18,'BIFUbC-heavy-or-residual-oil'!C18,'BIFUbC-LPG-propane-or-butane'!C18,'BIFUbC-hydrogen'!C18)</f>
        <v>382531440629235.44</v>
      </c>
      <c r="D19" s="16">
        <f>SUM('BIFUbC-electricity'!D18,'BIFUbC-coal'!D18,'BIFUbC-natural-gas'!D18,'BIFUbC-biomass'!D18,'BIFUbC-heat'!D18,'BIFUbC-crude-oil'!D18,'BIFUbC-petroleum-diesel'!D18,'BIFUbC-heavy-or-residual-oil'!D18,'BIFUbC-LPG-propane-or-butane'!D18,'BIFUbC-hydrogen'!D18)</f>
        <v>398341684242255.81</v>
      </c>
      <c r="E19" s="16">
        <f>SUM('BIFUbC-electricity'!E18,'BIFUbC-coal'!E18,'BIFUbC-natural-gas'!E18,'BIFUbC-biomass'!E18,'BIFUbC-heat'!E18,'BIFUbC-crude-oil'!E18,'BIFUbC-petroleum-diesel'!E18,'BIFUbC-heavy-or-residual-oil'!E18,'BIFUbC-LPG-propane-or-butane'!E18,'BIFUbC-hydrogen'!E18)</f>
        <v>414151927855276.13</v>
      </c>
      <c r="F19" s="16">
        <f>SUM('BIFUbC-electricity'!F18,'BIFUbC-coal'!F18,'BIFUbC-natural-gas'!F18,'BIFUbC-biomass'!F18,'BIFUbC-heat'!F18,'BIFUbC-crude-oil'!F18,'BIFUbC-petroleum-diesel'!F18,'BIFUbC-heavy-or-residual-oil'!F18,'BIFUbC-LPG-propane-or-butane'!F18,'BIFUbC-hydrogen'!F18)</f>
        <v>429962171468296.56</v>
      </c>
      <c r="G19" s="16">
        <f>SUM('BIFUbC-electricity'!G18,'BIFUbC-coal'!G18,'BIFUbC-natural-gas'!G18,'BIFUbC-biomass'!G18,'BIFUbC-heat'!G18,'BIFUbC-crude-oil'!G18,'BIFUbC-petroleum-diesel'!G18,'BIFUbC-heavy-or-residual-oil'!G18,'BIFUbC-LPG-propane-or-butane'!G18,'BIFUbC-hydrogen'!G18)</f>
        <v>445772415081317.19</v>
      </c>
      <c r="H19" s="16">
        <f>SUM('BIFUbC-electricity'!H18,'BIFUbC-coal'!H18,'BIFUbC-natural-gas'!H18,'BIFUbC-biomass'!H18,'BIFUbC-heat'!H18,'BIFUbC-crude-oil'!H18,'BIFUbC-petroleum-diesel'!H18,'BIFUbC-heavy-or-residual-oil'!H18,'BIFUbC-LPG-propane-or-butane'!H18,'BIFUbC-hydrogen'!H18)</f>
        <v>453965710362364.19</v>
      </c>
      <c r="I19" s="16">
        <f>SUM('BIFUbC-electricity'!I18,'BIFUbC-coal'!I18,'BIFUbC-natural-gas'!I18,'BIFUbC-biomass'!I18,'BIFUbC-heat'!I18,'BIFUbC-crude-oil'!I18,'BIFUbC-petroleum-diesel'!I18,'BIFUbC-heavy-or-residual-oil'!I18,'BIFUbC-LPG-propane-or-butane'!I18,'BIFUbC-hydrogen'!I18)</f>
        <v>462159005643413.19</v>
      </c>
      <c r="J19" s="16">
        <f>SUM('BIFUbC-electricity'!J18,'BIFUbC-coal'!J18,'BIFUbC-natural-gas'!J18,'BIFUbC-biomass'!J18,'BIFUbC-heat'!J18,'BIFUbC-crude-oil'!J18,'BIFUbC-petroleum-diesel'!J18,'BIFUbC-heavy-or-residual-oil'!J18,'BIFUbC-LPG-propane-or-butane'!J18,'BIFUbC-hydrogen'!J18)</f>
        <v>470352300924462.19</v>
      </c>
      <c r="K19" s="16">
        <f>SUM('BIFUbC-electricity'!K18,'BIFUbC-coal'!K18,'BIFUbC-natural-gas'!K18,'BIFUbC-biomass'!K18,'BIFUbC-heat'!K18,'BIFUbC-crude-oil'!K18,'BIFUbC-petroleum-diesel'!K18,'BIFUbC-heavy-or-residual-oil'!K18,'BIFUbC-LPG-propane-or-butane'!K18,'BIFUbC-hydrogen'!K18)</f>
        <v>478545596205511.38</v>
      </c>
      <c r="L19" s="16">
        <f>SUM('BIFUbC-electricity'!L18,'BIFUbC-coal'!L18,'BIFUbC-natural-gas'!L18,'BIFUbC-biomass'!L18,'BIFUbC-heat'!L18,'BIFUbC-crude-oil'!L18,'BIFUbC-petroleum-diesel'!L18,'BIFUbC-heavy-or-residual-oil'!L18,'BIFUbC-LPG-propane-or-butane'!L18,'BIFUbC-hydrogen'!L18)</f>
        <v>486738891486562.38</v>
      </c>
      <c r="M19" s="16">
        <f>SUM('BIFUbC-electricity'!M18,'BIFUbC-coal'!M18,'BIFUbC-natural-gas'!M18,'BIFUbC-biomass'!M18,'BIFUbC-heat'!M18,'BIFUbC-crude-oil'!M18,'BIFUbC-petroleum-diesel'!M18,'BIFUbC-heavy-or-residual-oil'!M18,'BIFUbC-LPG-propane-or-butane'!M18,'BIFUbC-hydrogen'!M18)</f>
        <v>493651896389769</v>
      </c>
      <c r="N19" s="16">
        <f>SUM('BIFUbC-electricity'!N18,'BIFUbC-coal'!N18,'BIFUbC-natural-gas'!N18,'BIFUbC-biomass'!N18,'BIFUbC-heat'!N18,'BIFUbC-crude-oil'!N18,'BIFUbC-petroleum-diesel'!N18,'BIFUbC-heavy-or-residual-oil'!N18,'BIFUbC-LPG-propane-or-butane'!N18,'BIFUbC-hydrogen'!N18)</f>
        <v>500564901292975.63</v>
      </c>
      <c r="O19" s="16">
        <f>SUM('BIFUbC-electricity'!O18,'BIFUbC-coal'!O18,'BIFUbC-natural-gas'!O18,'BIFUbC-biomass'!O18,'BIFUbC-heat'!O18,'BIFUbC-crude-oil'!O18,'BIFUbC-petroleum-diesel'!O18,'BIFUbC-heavy-or-residual-oil'!O18,'BIFUbC-LPG-propane-or-butane'!O18,'BIFUbC-hydrogen'!O18)</f>
        <v>507477906196182.44</v>
      </c>
      <c r="P19" s="16">
        <f>SUM('BIFUbC-electricity'!P18,'BIFUbC-coal'!P18,'BIFUbC-natural-gas'!P18,'BIFUbC-biomass'!P18,'BIFUbC-heat'!P18,'BIFUbC-crude-oil'!P18,'BIFUbC-petroleum-diesel'!P18,'BIFUbC-heavy-or-residual-oil'!P18,'BIFUbC-LPG-propane-or-butane'!P18,'BIFUbC-hydrogen'!P18)</f>
        <v>514390911099389.19</v>
      </c>
      <c r="Q19" s="16">
        <f>SUM('BIFUbC-electricity'!Q18,'BIFUbC-coal'!Q18,'BIFUbC-natural-gas'!Q18,'BIFUbC-biomass'!Q18,'BIFUbC-heat'!Q18,'BIFUbC-crude-oil'!Q18,'BIFUbC-petroleum-diesel'!Q18,'BIFUbC-heavy-or-residual-oil'!Q18,'BIFUbC-LPG-propane-or-butane'!Q18,'BIFUbC-hydrogen'!Q18)</f>
        <v>521303916002595.94</v>
      </c>
      <c r="R19" s="16">
        <f>SUM('BIFUbC-electricity'!R18,'BIFUbC-coal'!R18,'BIFUbC-natural-gas'!R18,'BIFUbC-biomass'!R18,'BIFUbC-heat'!R18,'BIFUbC-crude-oil'!R18,'BIFUbC-petroleum-diesel'!R18,'BIFUbC-heavy-or-residual-oil'!R18,'BIFUbC-LPG-propane-or-butane'!R18,'BIFUbC-hydrogen'!R18)</f>
        <v>528437581338592.25</v>
      </c>
      <c r="S19" s="16">
        <f>SUM('BIFUbC-electricity'!S18,'BIFUbC-coal'!S18,'BIFUbC-natural-gas'!S18,'BIFUbC-biomass'!S18,'BIFUbC-heat'!S18,'BIFUbC-crude-oil'!S18,'BIFUbC-petroleum-diesel'!S18,'BIFUbC-heavy-or-residual-oil'!S18,'BIFUbC-LPG-propane-or-butane'!S18,'BIFUbC-hydrogen'!S18)</f>
        <v>535571246674588.63</v>
      </c>
      <c r="T19" s="16">
        <f>SUM('BIFUbC-electricity'!T18,'BIFUbC-coal'!T18,'BIFUbC-natural-gas'!T18,'BIFUbC-biomass'!T18,'BIFUbC-heat'!T18,'BIFUbC-crude-oil'!T18,'BIFUbC-petroleum-diesel'!T18,'BIFUbC-heavy-or-residual-oil'!T18,'BIFUbC-LPG-propane-or-butane'!T18,'BIFUbC-hydrogen'!T18)</f>
        <v>542704912010585.13</v>
      </c>
      <c r="U19" s="16">
        <f>SUM('BIFUbC-electricity'!U18,'BIFUbC-coal'!U18,'BIFUbC-natural-gas'!U18,'BIFUbC-biomass'!U18,'BIFUbC-heat'!U18,'BIFUbC-crude-oil'!U18,'BIFUbC-petroleum-diesel'!U18,'BIFUbC-heavy-or-residual-oil'!U18,'BIFUbC-LPG-propane-or-butane'!U18,'BIFUbC-hydrogen'!U18)</f>
        <v>549838577346581.69</v>
      </c>
      <c r="V19" s="16">
        <f>SUM('BIFUbC-electricity'!V18,'BIFUbC-coal'!V18,'BIFUbC-natural-gas'!V18,'BIFUbC-biomass'!V18,'BIFUbC-heat'!V18,'BIFUbC-crude-oil'!V18,'BIFUbC-petroleum-diesel'!V18,'BIFUbC-heavy-or-residual-oil'!V18,'BIFUbC-LPG-propane-or-butane'!V18,'BIFUbC-hydrogen'!V18)</f>
        <v>556972242682578.13</v>
      </c>
      <c r="W19" s="16">
        <f>SUM('BIFUbC-electricity'!W18,'BIFUbC-coal'!W18,'BIFUbC-natural-gas'!W18,'BIFUbC-biomass'!W18,'BIFUbC-heat'!W18,'BIFUbC-crude-oil'!W18,'BIFUbC-petroleum-diesel'!W18,'BIFUbC-heavy-or-residual-oil'!W18,'BIFUbC-LPG-propane-or-butane'!W18,'BIFUbC-hydrogen'!W18)</f>
        <v>563811694108189</v>
      </c>
      <c r="X19" s="16">
        <f>SUM('BIFUbC-electricity'!X18,'BIFUbC-coal'!X18,'BIFUbC-natural-gas'!X18,'BIFUbC-biomass'!X18,'BIFUbC-heat'!X18,'BIFUbC-crude-oil'!X18,'BIFUbC-petroleum-diesel'!X18,'BIFUbC-heavy-or-residual-oil'!X18,'BIFUbC-LPG-propane-or-butane'!X18,'BIFUbC-hydrogen'!X18)</f>
        <v>570851745927244.38</v>
      </c>
      <c r="Y19" s="16">
        <f>SUM('BIFUbC-electricity'!Y18,'BIFUbC-coal'!Y18,'BIFUbC-natural-gas'!Y18,'BIFUbC-biomass'!Y18,'BIFUbC-heat'!Y18,'BIFUbC-crude-oil'!Y18,'BIFUbC-petroleum-diesel'!Y18,'BIFUbC-heavy-or-residual-oil'!Y18,'BIFUbC-LPG-propane-or-butane'!Y18,'BIFUbC-hydrogen'!Y18)</f>
        <v>577891797746301.88</v>
      </c>
      <c r="Z19" s="16">
        <f>SUM('BIFUbC-electricity'!Z18,'BIFUbC-coal'!Z18,'BIFUbC-natural-gas'!Z18,'BIFUbC-biomass'!Z18,'BIFUbC-heat'!Z18,'BIFUbC-crude-oil'!Z18,'BIFUbC-petroleum-diesel'!Z18,'BIFUbC-heavy-or-residual-oil'!Z18,'BIFUbC-LPG-propane-or-butane'!Z18,'BIFUbC-hydrogen'!Z18)</f>
        <v>584931849565357.38</v>
      </c>
      <c r="AA19" s="16">
        <f>SUM('BIFUbC-electricity'!AA18,'BIFUbC-coal'!AA18,'BIFUbC-natural-gas'!AA18,'BIFUbC-biomass'!AA18,'BIFUbC-heat'!AA18,'BIFUbC-crude-oil'!AA18,'BIFUbC-petroleum-diesel'!AA18,'BIFUbC-heavy-or-residual-oil'!AA18,'BIFUbC-LPG-propane-or-butane'!AA18,'BIFUbC-hydrogen'!AA18)</f>
        <v>591971901384413.38</v>
      </c>
      <c r="AB19" s="16">
        <f>SUM('BIFUbC-electricity'!AB18,'BIFUbC-coal'!AB18,'BIFUbC-natural-gas'!AB18,'BIFUbC-biomass'!AB18,'BIFUbC-heat'!AB18,'BIFUbC-crude-oil'!AB18,'BIFUbC-petroleum-diesel'!AB18,'BIFUbC-heavy-or-residual-oil'!AB18,'BIFUbC-LPG-propane-or-butane'!AB18,'BIFUbC-hydrogen'!AB18)</f>
        <v>599011953203469.13</v>
      </c>
      <c r="AC19" s="16">
        <f>SUM('BIFUbC-electricity'!AC18,'BIFUbC-coal'!AC18,'BIFUbC-natural-gas'!AC18,'BIFUbC-biomass'!AC18,'BIFUbC-heat'!AC18,'BIFUbC-crude-oil'!AC18,'BIFUbC-petroleum-diesel'!AC18,'BIFUbC-heavy-or-residual-oil'!AC18,'BIFUbC-LPG-propane-or-butane'!AC18,'BIFUbC-hydrogen'!AC18)</f>
        <v>606052005022524.88</v>
      </c>
      <c r="AD19" s="16">
        <f>SUM('BIFUbC-electricity'!AD18,'BIFUbC-coal'!AD18,'BIFUbC-natural-gas'!AD18,'BIFUbC-biomass'!AD18,'BIFUbC-heat'!AD18,'BIFUbC-crude-oil'!AD18,'BIFUbC-petroleum-diesel'!AD18,'BIFUbC-heavy-or-residual-oil'!AD18,'BIFUbC-LPG-propane-or-butane'!AD18,'BIFUbC-hydrogen'!AD18)</f>
        <v>613092056841580.88</v>
      </c>
      <c r="AE19" s="16">
        <f>SUM('BIFUbC-electricity'!AE18,'BIFUbC-coal'!AE18,'BIFUbC-natural-gas'!AE18,'BIFUbC-biomass'!AE18,'BIFUbC-heat'!AE18,'BIFUbC-crude-oil'!AE18,'BIFUbC-petroleum-diesel'!AE18,'BIFUbC-heavy-or-residual-oil'!AE18,'BIFUbC-LPG-propane-or-butane'!AE18,'BIFUbC-hydrogen'!AE18)</f>
        <v>620132108660636.88</v>
      </c>
      <c r="AF19" s="16">
        <f>SUM('BIFUbC-electricity'!AF18,'BIFUbC-coal'!AF18,'BIFUbC-natural-gas'!AF18,'BIFUbC-biomass'!AF18,'BIFUbC-heat'!AF18,'BIFUbC-crude-oil'!AF18,'BIFUbC-petroleum-diesel'!AF18,'BIFUbC-heavy-or-residual-oil'!AF18,'BIFUbC-LPG-propane-or-butane'!AF18,'BIFUbC-hydrogen'!AF18)</f>
        <v>627172160479692.75</v>
      </c>
    </row>
    <row r="20" spans="1:32">
      <c r="A20" t="s">
        <v>19</v>
      </c>
      <c r="B20" s="16">
        <f>SUM('BIFUbC-electricity'!B19,'BIFUbC-coal'!B19,'BIFUbC-natural-gas'!B19,'BIFUbC-biomass'!B19,'BIFUbC-heat'!B19,'BIFUbC-crude-oil'!B19,'BIFUbC-petroleum-diesel'!B19,'BIFUbC-heavy-or-residual-oil'!B19,'BIFUbC-LPG-propane-or-butane'!B19,'BIFUbC-hydrogen'!B19)</f>
        <v>62820550466825.141</v>
      </c>
      <c r="C20" s="16">
        <f>SUM('BIFUbC-electricity'!C19,'BIFUbC-coal'!C19,'BIFUbC-natural-gas'!C19,'BIFUbC-biomass'!C19,'BIFUbC-heat'!C19,'BIFUbC-crude-oil'!C19,'BIFUbC-petroleum-diesel'!C19,'BIFUbC-heavy-or-residual-oil'!C19,'BIFUbC-LPG-propane-or-butane'!C19,'BIFUbC-hydrogen'!C19)</f>
        <v>65549870458438.68</v>
      </c>
      <c r="D20" s="16">
        <f>SUM('BIFUbC-electricity'!D19,'BIFUbC-coal'!D19,'BIFUbC-natural-gas'!D19,'BIFUbC-biomass'!D19,'BIFUbC-heat'!D19,'BIFUbC-crude-oil'!D19,'BIFUbC-petroleum-diesel'!D19,'BIFUbC-heavy-or-residual-oil'!D19,'BIFUbC-LPG-propane-or-butane'!D19,'BIFUbC-hydrogen'!D19)</f>
        <v>68279190450052.25</v>
      </c>
      <c r="E20" s="16">
        <f>SUM('BIFUbC-electricity'!E19,'BIFUbC-coal'!E19,'BIFUbC-natural-gas'!E19,'BIFUbC-biomass'!E19,'BIFUbC-heat'!E19,'BIFUbC-crude-oil'!E19,'BIFUbC-petroleum-diesel'!E19,'BIFUbC-heavy-or-residual-oil'!E19,'BIFUbC-LPG-propane-or-butane'!E19,'BIFUbC-hydrogen'!E19)</f>
        <v>71008510441665.844</v>
      </c>
      <c r="F20" s="16">
        <f>SUM('BIFUbC-electricity'!F19,'BIFUbC-coal'!F19,'BIFUbC-natural-gas'!F19,'BIFUbC-biomass'!F19,'BIFUbC-heat'!F19,'BIFUbC-crude-oil'!F19,'BIFUbC-petroleum-diesel'!F19,'BIFUbC-heavy-or-residual-oil'!F19,'BIFUbC-LPG-propane-or-butane'!F19,'BIFUbC-hydrogen'!F19)</f>
        <v>73737830433279.406</v>
      </c>
      <c r="G20" s="16">
        <f>SUM('BIFUbC-electricity'!G19,'BIFUbC-coal'!G19,'BIFUbC-natural-gas'!G19,'BIFUbC-biomass'!G19,'BIFUbC-heat'!G19,'BIFUbC-crude-oil'!G19,'BIFUbC-petroleum-diesel'!G19,'BIFUbC-heavy-or-residual-oil'!G19,'BIFUbC-LPG-propane-or-butane'!G19,'BIFUbC-hydrogen'!G19)</f>
        <v>76467150424892.984</v>
      </c>
      <c r="H20" s="16">
        <f>SUM('BIFUbC-electricity'!H19,'BIFUbC-coal'!H19,'BIFUbC-natural-gas'!H19,'BIFUbC-biomass'!H19,'BIFUbC-heat'!H19,'BIFUbC-crude-oil'!H19,'BIFUbC-petroleum-diesel'!H19,'BIFUbC-heavy-or-residual-oil'!H19,'BIFUbC-LPG-propane-or-butane'!H19,'BIFUbC-hydrogen'!H19)</f>
        <v>77870055631936.188</v>
      </c>
      <c r="I20" s="16">
        <f>SUM('BIFUbC-electricity'!I19,'BIFUbC-coal'!I19,'BIFUbC-natural-gas'!I19,'BIFUbC-biomass'!I19,'BIFUbC-heat'!I19,'BIFUbC-crude-oil'!I19,'BIFUbC-petroleum-diesel'!I19,'BIFUbC-heavy-or-residual-oil'!I19,'BIFUbC-LPG-propane-or-butane'!I19,'BIFUbC-hydrogen'!I19)</f>
        <v>79272960838979.75</v>
      </c>
      <c r="J20" s="16">
        <f>SUM('BIFUbC-electricity'!J19,'BIFUbC-coal'!J19,'BIFUbC-natural-gas'!J19,'BIFUbC-biomass'!J19,'BIFUbC-heat'!J19,'BIFUbC-crude-oil'!J19,'BIFUbC-petroleum-diesel'!J19,'BIFUbC-heavy-or-residual-oil'!J19,'BIFUbC-LPG-propane-or-butane'!J19,'BIFUbC-hydrogen'!J19)</f>
        <v>80675866046023.281</v>
      </c>
      <c r="K20" s="16">
        <f>SUM('BIFUbC-electricity'!K19,'BIFUbC-coal'!K19,'BIFUbC-natural-gas'!K19,'BIFUbC-biomass'!K19,'BIFUbC-heat'!K19,'BIFUbC-crude-oil'!K19,'BIFUbC-petroleum-diesel'!K19,'BIFUbC-heavy-or-residual-oil'!K19,'BIFUbC-LPG-propane-or-butane'!K19,'BIFUbC-hydrogen'!K19)</f>
        <v>82078771253066.844</v>
      </c>
      <c r="L20" s="16">
        <f>SUM('BIFUbC-electricity'!L19,'BIFUbC-coal'!L19,'BIFUbC-natural-gas'!L19,'BIFUbC-biomass'!L19,'BIFUbC-heat'!L19,'BIFUbC-crude-oil'!L19,'BIFUbC-petroleum-diesel'!L19,'BIFUbC-heavy-or-residual-oil'!L19,'BIFUbC-LPG-propane-or-butane'!L19,'BIFUbC-hydrogen'!L19)</f>
        <v>83481676460110.766</v>
      </c>
      <c r="M20" s="16">
        <f>SUM('BIFUbC-electricity'!M19,'BIFUbC-coal'!M19,'BIFUbC-natural-gas'!M19,'BIFUbC-biomass'!M19,'BIFUbC-heat'!M19,'BIFUbC-crude-oil'!M19,'BIFUbC-petroleum-diesel'!M19,'BIFUbC-heavy-or-residual-oil'!M19,'BIFUbC-LPG-propane-or-butane'!M19,'BIFUbC-hydrogen'!M19)</f>
        <v>84663612382001.297</v>
      </c>
      <c r="N20" s="16">
        <f>SUM('BIFUbC-electricity'!N19,'BIFUbC-coal'!N19,'BIFUbC-natural-gas'!N19,'BIFUbC-biomass'!N19,'BIFUbC-heat'!N19,'BIFUbC-crude-oil'!N19,'BIFUbC-petroleum-diesel'!N19,'BIFUbC-heavy-or-residual-oil'!N19,'BIFUbC-LPG-propane-or-butane'!N19,'BIFUbC-hydrogen'!N19)</f>
        <v>85845548303891.859</v>
      </c>
      <c r="O20" s="16">
        <f>SUM('BIFUbC-electricity'!O19,'BIFUbC-coal'!O19,'BIFUbC-natural-gas'!O19,'BIFUbC-biomass'!O19,'BIFUbC-heat'!O19,'BIFUbC-crude-oil'!O19,'BIFUbC-petroleum-diesel'!O19,'BIFUbC-heavy-or-residual-oil'!O19,'BIFUbC-LPG-propane-or-butane'!O19,'BIFUbC-hydrogen'!O19)</f>
        <v>87027484225782.422</v>
      </c>
      <c r="P20" s="16">
        <f>SUM('BIFUbC-electricity'!P19,'BIFUbC-coal'!P19,'BIFUbC-natural-gas'!P19,'BIFUbC-biomass'!P19,'BIFUbC-heat'!P19,'BIFUbC-crude-oil'!P19,'BIFUbC-petroleum-diesel'!P19,'BIFUbC-heavy-or-residual-oil'!P19,'BIFUbC-LPG-propane-or-butane'!P19,'BIFUbC-hydrogen'!P19)</f>
        <v>88209420147673</v>
      </c>
      <c r="Q20" s="16">
        <f>SUM('BIFUbC-electricity'!Q19,'BIFUbC-coal'!Q19,'BIFUbC-natural-gas'!Q19,'BIFUbC-biomass'!Q19,'BIFUbC-heat'!Q19,'BIFUbC-crude-oil'!Q19,'BIFUbC-petroleum-diesel'!Q19,'BIFUbC-heavy-or-residual-oil'!Q19,'BIFUbC-LPG-propane-or-butane'!Q19,'BIFUbC-hydrogen'!Q19)</f>
        <v>89391356069563.609</v>
      </c>
      <c r="R20" s="16">
        <f>SUM('BIFUbC-electricity'!R19,'BIFUbC-coal'!R19,'BIFUbC-natural-gas'!R19,'BIFUbC-biomass'!R19,'BIFUbC-heat'!R19,'BIFUbC-crude-oil'!R19,'BIFUbC-petroleum-diesel'!R19,'BIFUbC-heavy-or-residual-oil'!R19,'BIFUbC-LPG-propane-or-butane'!R19,'BIFUbC-hydrogen'!R19)</f>
        <v>90610617570377.047</v>
      </c>
      <c r="S20" s="16">
        <f>SUM('BIFUbC-electricity'!S19,'BIFUbC-coal'!S19,'BIFUbC-natural-gas'!S19,'BIFUbC-biomass'!S19,'BIFUbC-heat'!S19,'BIFUbC-crude-oil'!S19,'BIFUbC-petroleum-diesel'!S19,'BIFUbC-heavy-or-residual-oil'!S19,'BIFUbC-LPG-propane-or-butane'!S19,'BIFUbC-hydrogen'!S19)</f>
        <v>91829879071190.484</v>
      </c>
      <c r="T20" s="16">
        <f>SUM('BIFUbC-electricity'!T19,'BIFUbC-coal'!T19,'BIFUbC-natural-gas'!T19,'BIFUbC-biomass'!T19,'BIFUbC-heat'!T19,'BIFUbC-crude-oil'!T19,'BIFUbC-petroleum-diesel'!T19,'BIFUbC-heavy-or-residual-oil'!T19,'BIFUbC-LPG-propane-or-butane'!T19,'BIFUbC-hydrogen'!T19)</f>
        <v>93049140572003.922</v>
      </c>
      <c r="U20" s="16">
        <f>SUM('BIFUbC-electricity'!U19,'BIFUbC-coal'!U19,'BIFUbC-natural-gas'!U19,'BIFUbC-biomass'!U19,'BIFUbC-heat'!U19,'BIFUbC-crude-oil'!U19,'BIFUbC-petroleum-diesel'!U19,'BIFUbC-heavy-or-residual-oil'!U19,'BIFUbC-LPG-propane-or-butane'!U19,'BIFUbC-hydrogen'!U19)</f>
        <v>94268402072817.391</v>
      </c>
      <c r="V20" s="16">
        <f>SUM('BIFUbC-electricity'!V19,'BIFUbC-coal'!V19,'BIFUbC-natural-gas'!V19,'BIFUbC-biomass'!V19,'BIFUbC-heat'!V19,'BIFUbC-crude-oil'!V19,'BIFUbC-petroleum-diesel'!V19,'BIFUbC-heavy-or-residual-oil'!V19,'BIFUbC-LPG-propane-or-butane'!V19,'BIFUbC-hydrogen'!V19)</f>
        <v>95487663573630.891</v>
      </c>
      <c r="W20" s="16">
        <f>SUM('BIFUbC-electricity'!W19,'BIFUbC-coal'!W19,'BIFUbC-natural-gas'!W19,'BIFUbC-biomass'!W19,'BIFUbC-heat'!W19,'BIFUbC-crude-oil'!W19,'BIFUbC-petroleum-diesel'!W19,'BIFUbC-heavy-or-residual-oil'!W19,'BIFUbC-LPG-propane-or-butane'!W19,'BIFUbC-hydrogen'!W19)</f>
        <v>96657157635880.578</v>
      </c>
      <c r="X20" s="16">
        <f>SUM('BIFUbC-electricity'!X19,'BIFUbC-coal'!X19,'BIFUbC-natural-gas'!X19,'BIFUbC-biomass'!X19,'BIFUbC-heat'!X19,'BIFUbC-crude-oil'!X19,'BIFUbC-petroleum-diesel'!X19,'BIFUbC-heavy-or-residual-oil'!X19,'BIFUbC-LPG-propane-or-butane'!X19,'BIFUbC-hydrogen'!X19)</f>
        <v>97860584042605.578</v>
      </c>
      <c r="Y20" s="16">
        <f>SUM('BIFUbC-electricity'!Y19,'BIFUbC-coal'!Y19,'BIFUbC-natural-gas'!Y19,'BIFUbC-biomass'!Y19,'BIFUbC-heat'!Y19,'BIFUbC-crude-oil'!Y19,'BIFUbC-petroleum-diesel'!Y19,'BIFUbC-heavy-or-residual-oil'!Y19,'BIFUbC-LPG-propane-or-butane'!Y19,'BIFUbC-hydrogen'!Y19)</f>
        <v>99064010449330.938</v>
      </c>
      <c r="Z20" s="16">
        <f>SUM('BIFUbC-electricity'!Z19,'BIFUbC-coal'!Z19,'BIFUbC-natural-gas'!Z19,'BIFUbC-biomass'!Z19,'BIFUbC-heat'!Z19,'BIFUbC-crude-oil'!Z19,'BIFUbC-petroleum-diesel'!Z19,'BIFUbC-heavy-or-residual-oil'!Z19,'BIFUbC-LPG-propane-or-butane'!Z19,'BIFUbC-hydrogen'!Z19)</f>
        <v>100267436856055.95</v>
      </c>
      <c r="AA20" s="16">
        <f>SUM('BIFUbC-electricity'!AA19,'BIFUbC-coal'!AA19,'BIFUbC-natural-gas'!AA19,'BIFUbC-biomass'!AA19,'BIFUbC-heat'!AA19,'BIFUbC-crude-oil'!AA19,'BIFUbC-petroleum-diesel'!AA19,'BIFUbC-heavy-or-residual-oil'!AA19,'BIFUbC-LPG-propane-or-butane'!AA19,'BIFUbC-hydrogen'!AA19)</f>
        <v>101470863262781.02</v>
      </c>
      <c r="AB20" s="16">
        <f>SUM('BIFUbC-electricity'!AB19,'BIFUbC-coal'!AB19,'BIFUbC-natural-gas'!AB19,'BIFUbC-biomass'!AB19,'BIFUbC-heat'!AB19,'BIFUbC-crude-oil'!AB19,'BIFUbC-petroleum-diesel'!AB19,'BIFUbC-heavy-or-residual-oil'!AB19,'BIFUbC-LPG-propane-or-butane'!AB19,'BIFUbC-hydrogen'!AB19)</f>
        <v>102674289669506.06</v>
      </c>
      <c r="AC20" s="16">
        <f>SUM('BIFUbC-electricity'!AC19,'BIFUbC-coal'!AC19,'BIFUbC-natural-gas'!AC19,'BIFUbC-biomass'!AC19,'BIFUbC-heat'!AC19,'BIFUbC-crude-oil'!AC19,'BIFUbC-petroleum-diesel'!AC19,'BIFUbC-heavy-or-residual-oil'!AC19,'BIFUbC-LPG-propane-or-butane'!AC19,'BIFUbC-hydrogen'!AC19)</f>
        <v>103877716076231.11</v>
      </c>
      <c r="AD20" s="16">
        <f>SUM('BIFUbC-electricity'!AD19,'BIFUbC-coal'!AD19,'BIFUbC-natural-gas'!AD19,'BIFUbC-biomass'!AD19,'BIFUbC-heat'!AD19,'BIFUbC-crude-oil'!AD19,'BIFUbC-petroleum-diesel'!AD19,'BIFUbC-heavy-or-residual-oil'!AD19,'BIFUbC-LPG-propane-or-butane'!AD19,'BIFUbC-hydrogen'!AD19)</f>
        <v>105081142482956.19</v>
      </c>
      <c r="AE20" s="16">
        <f>SUM('BIFUbC-electricity'!AE19,'BIFUbC-coal'!AE19,'BIFUbC-natural-gas'!AE19,'BIFUbC-biomass'!AE19,'BIFUbC-heat'!AE19,'BIFUbC-crude-oil'!AE19,'BIFUbC-petroleum-diesel'!AE19,'BIFUbC-heavy-or-residual-oil'!AE19,'BIFUbC-LPG-propane-or-butane'!AE19,'BIFUbC-hydrogen'!AE19)</f>
        <v>106284568889681.28</v>
      </c>
      <c r="AF20" s="16">
        <f>SUM('BIFUbC-electricity'!AF19,'BIFUbC-coal'!AF19,'BIFUbC-natural-gas'!AF19,'BIFUbC-biomass'!AF19,'BIFUbC-heat'!AF19,'BIFUbC-crude-oil'!AF19,'BIFUbC-petroleum-diesel'!AF19,'BIFUbC-heavy-or-residual-oil'!AF19,'BIFUbC-LPG-propane-or-butane'!AF19,'BIFUbC-hydrogen'!AF19)</f>
        <v>107487995296406.36</v>
      </c>
    </row>
    <row r="21" spans="1:32">
      <c r="A21" t="s">
        <v>20</v>
      </c>
      <c r="B21" s="16">
        <f>SUM('BIFUbC-electricity'!B20,'BIFUbC-coal'!B20,'BIFUbC-natural-gas'!B20,'BIFUbC-biomass'!B20,'BIFUbC-heat'!B20,'BIFUbC-crude-oil'!B20,'BIFUbC-petroleum-diesel'!B20,'BIFUbC-heavy-or-residual-oil'!B20,'BIFUbC-LPG-propane-or-butane'!B20,'BIFUbC-hydrogen'!B20)</f>
        <v>93726377642885.266</v>
      </c>
      <c r="C21" s="16">
        <f>SUM('BIFUbC-electricity'!C20,'BIFUbC-coal'!C20,'BIFUbC-natural-gas'!C20,'BIFUbC-biomass'!C20,'BIFUbC-heat'!C20,'BIFUbC-crude-oil'!C20,'BIFUbC-petroleum-diesel'!C20,'BIFUbC-heavy-or-residual-oil'!C20,'BIFUbC-LPG-propane-or-butane'!C20,'BIFUbC-hydrogen'!C20)</f>
        <v>97887480013952.438</v>
      </c>
      <c r="D21" s="16">
        <f>SUM('BIFUbC-electricity'!D20,'BIFUbC-coal'!D20,'BIFUbC-natural-gas'!D20,'BIFUbC-biomass'!D20,'BIFUbC-heat'!D20,'BIFUbC-crude-oil'!D20,'BIFUbC-petroleum-diesel'!D20,'BIFUbC-heavy-or-residual-oil'!D20,'BIFUbC-LPG-propane-or-butane'!D20,'BIFUbC-hydrogen'!D20)</f>
        <v>102048582385019.56</v>
      </c>
      <c r="E21" s="16">
        <f>SUM('BIFUbC-electricity'!E20,'BIFUbC-coal'!E20,'BIFUbC-natural-gas'!E20,'BIFUbC-biomass'!E20,'BIFUbC-heat'!E20,'BIFUbC-crude-oil'!E20,'BIFUbC-petroleum-diesel'!E20,'BIFUbC-heavy-or-residual-oil'!E20,'BIFUbC-LPG-propane-or-butane'!E20,'BIFUbC-hydrogen'!E20)</f>
        <v>106209684756086.72</v>
      </c>
      <c r="F21" s="16">
        <f>SUM('BIFUbC-electricity'!F20,'BIFUbC-coal'!F20,'BIFUbC-natural-gas'!F20,'BIFUbC-biomass'!F20,'BIFUbC-heat'!F20,'BIFUbC-crude-oil'!F20,'BIFUbC-petroleum-diesel'!F20,'BIFUbC-heavy-or-residual-oil'!F20,'BIFUbC-LPG-propane-or-butane'!F20,'BIFUbC-hydrogen'!F20)</f>
        <v>110370787127153.88</v>
      </c>
      <c r="G21" s="16">
        <f>SUM('BIFUbC-electricity'!G20,'BIFUbC-coal'!G20,'BIFUbC-natural-gas'!G20,'BIFUbC-biomass'!G20,'BIFUbC-heat'!G20,'BIFUbC-crude-oil'!G20,'BIFUbC-petroleum-diesel'!G20,'BIFUbC-heavy-or-residual-oil'!G20,'BIFUbC-LPG-propane-or-butane'!G20,'BIFUbC-hydrogen'!G20)</f>
        <v>114531889498221.03</v>
      </c>
      <c r="H21" s="16">
        <f>SUM('BIFUbC-electricity'!H20,'BIFUbC-coal'!H20,'BIFUbC-natural-gas'!H20,'BIFUbC-biomass'!H20,'BIFUbC-heat'!H20,'BIFUbC-crude-oil'!H20,'BIFUbC-petroleum-diesel'!H20,'BIFUbC-heavy-or-residual-oil'!H20,'BIFUbC-LPG-propane-or-butane'!H20,'BIFUbC-hydrogen'!H20)</f>
        <v>116622293424110.25</v>
      </c>
      <c r="I21" s="16">
        <f>SUM('BIFUbC-electricity'!I20,'BIFUbC-coal'!I20,'BIFUbC-natural-gas'!I20,'BIFUbC-biomass'!I20,'BIFUbC-heat'!I20,'BIFUbC-crude-oil'!I20,'BIFUbC-petroleum-diesel'!I20,'BIFUbC-heavy-or-residual-oil'!I20,'BIFUbC-LPG-propane-or-butane'!I20,'BIFUbC-hydrogen'!I20)</f>
        <v>118712697350000</v>
      </c>
      <c r="J21" s="16">
        <f>SUM('BIFUbC-electricity'!J20,'BIFUbC-coal'!J20,'BIFUbC-natural-gas'!J20,'BIFUbC-biomass'!J20,'BIFUbC-heat'!J20,'BIFUbC-crude-oil'!J20,'BIFUbC-petroleum-diesel'!J20,'BIFUbC-heavy-or-residual-oil'!J20,'BIFUbC-LPG-propane-or-butane'!J20,'BIFUbC-hydrogen'!J20)</f>
        <v>120803101275889.69</v>
      </c>
      <c r="K21" s="16">
        <f>SUM('BIFUbC-electricity'!K20,'BIFUbC-coal'!K20,'BIFUbC-natural-gas'!K20,'BIFUbC-biomass'!K20,'BIFUbC-heat'!K20,'BIFUbC-crude-oil'!K20,'BIFUbC-petroleum-diesel'!K20,'BIFUbC-heavy-or-residual-oil'!K20,'BIFUbC-LPG-propane-or-butane'!K20,'BIFUbC-hydrogen'!K20)</f>
        <v>122893505201779.44</v>
      </c>
      <c r="L21" s="16">
        <f>SUM('BIFUbC-electricity'!L20,'BIFUbC-coal'!L20,'BIFUbC-natural-gas'!L20,'BIFUbC-biomass'!L20,'BIFUbC-heat'!L20,'BIFUbC-crude-oil'!L20,'BIFUbC-petroleum-diesel'!L20,'BIFUbC-heavy-or-residual-oil'!L20,'BIFUbC-LPG-propane-or-butane'!L20,'BIFUbC-hydrogen'!L20)</f>
        <v>124983909127669.69</v>
      </c>
      <c r="M21" s="16">
        <f>SUM('BIFUbC-electricity'!M20,'BIFUbC-coal'!M20,'BIFUbC-natural-gas'!M20,'BIFUbC-biomass'!M20,'BIFUbC-heat'!M20,'BIFUbC-crude-oil'!M20,'BIFUbC-petroleum-diesel'!M20,'BIFUbC-heavy-or-residual-oil'!M20,'BIFUbC-LPG-propane-or-butane'!M20,'BIFUbC-hydrogen'!M20)</f>
        <v>126737623026540.14</v>
      </c>
      <c r="N21" s="16">
        <f>SUM('BIFUbC-electricity'!N20,'BIFUbC-coal'!N20,'BIFUbC-natural-gas'!N20,'BIFUbC-biomass'!N20,'BIFUbC-heat'!N20,'BIFUbC-crude-oil'!N20,'BIFUbC-petroleum-diesel'!N20,'BIFUbC-heavy-or-residual-oil'!N20,'BIFUbC-LPG-propane-or-butane'!N20,'BIFUbC-hydrogen'!N20)</f>
        <v>128491336925410.61</v>
      </c>
      <c r="O21" s="16">
        <f>SUM('BIFUbC-electricity'!O20,'BIFUbC-coal'!O20,'BIFUbC-natural-gas'!O20,'BIFUbC-biomass'!O20,'BIFUbC-heat'!O20,'BIFUbC-crude-oil'!O20,'BIFUbC-petroleum-diesel'!O20,'BIFUbC-heavy-or-residual-oil'!O20,'BIFUbC-LPG-propane-or-butane'!O20,'BIFUbC-hydrogen'!O20)</f>
        <v>130245050824281.06</v>
      </c>
      <c r="P21" s="16">
        <f>SUM('BIFUbC-electricity'!P20,'BIFUbC-coal'!P20,'BIFUbC-natural-gas'!P20,'BIFUbC-biomass'!P20,'BIFUbC-heat'!P20,'BIFUbC-crude-oil'!P20,'BIFUbC-petroleum-diesel'!P20,'BIFUbC-heavy-or-residual-oil'!P20,'BIFUbC-LPG-propane-or-butane'!P20,'BIFUbC-hydrogen'!P20)</f>
        <v>131998764723151.5</v>
      </c>
      <c r="Q21" s="16">
        <f>SUM('BIFUbC-electricity'!Q20,'BIFUbC-coal'!Q20,'BIFUbC-natural-gas'!Q20,'BIFUbC-biomass'!Q20,'BIFUbC-heat'!Q20,'BIFUbC-crude-oil'!Q20,'BIFUbC-petroleum-diesel'!Q20,'BIFUbC-heavy-or-residual-oil'!Q20,'BIFUbC-LPG-propane-or-butane'!Q20,'BIFUbC-hydrogen'!Q20)</f>
        <v>133752478622021.95</v>
      </c>
      <c r="R21" s="16">
        <f>SUM('BIFUbC-electricity'!R20,'BIFUbC-coal'!R20,'BIFUbC-natural-gas'!R20,'BIFUbC-biomass'!R20,'BIFUbC-heat'!R20,'BIFUbC-crude-oil'!R20,'BIFUbC-petroleum-diesel'!R20,'BIFUbC-heavy-or-residual-oil'!R20,'BIFUbC-LPG-propane-or-butane'!R20,'BIFUbC-hydrogen'!R20)</f>
        <v>135559867664504.09</v>
      </c>
      <c r="S21" s="16">
        <f>SUM('BIFUbC-electricity'!S20,'BIFUbC-coal'!S20,'BIFUbC-natural-gas'!S20,'BIFUbC-biomass'!S20,'BIFUbC-heat'!S20,'BIFUbC-crude-oil'!S20,'BIFUbC-petroleum-diesel'!S20,'BIFUbC-heavy-or-residual-oil'!S20,'BIFUbC-LPG-propane-or-butane'!S20,'BIFUbC-hydrogen'!S20)</f>
        <v>137367256706986.27</v>
      </c>
      <c r="T21" s="16">
        <f>SUM('BIFUbC-electricity'!T20,'BIFUbC-coal'!T20,'BIFUbC-natural-gas'!T20,'BIFUbC-biomass'!T20,'BIFUbC-heat'!T20,'BIFUbC-crude-oil'!T20,'BIFUbC-petroleum-diesel'!T20,'BIFUbC-heavy-or-residual-oil'!T20,'BIFUbC-LPG-propane-or-butane'!T20,'BIFUbC-hydrogen'!T20)</f>
        <v>139174645749468.41</v>
      </c>
      <c r="U21" s="16">
        <f>SUM('BIFUbC-electricity'!U20,'BIFUbC-coal'!U20,'BIFUbC-natural-gas'!U20,'BIFUbC-biomass'!U20,'BIFUbC-heat'!U20,'BIFUbC-crude-oil'!U20,'BIFUbC-petroleum-diesel'!U20,'BIFUbC-heavy-or-residual-oil'!U20,'BIFUbC-LPG-propane-or-butane'!U20,'BIFUbC-hydrogen'!U20)</f>
        <v>140982034791950.53</v>
      </c>
      <c r="V21" s="16">
        <f>SUM('BIFUbC-electricity'!V20,'BIFUbC-coal'!V20,'BIFUbC-natural-gas'!V20,'BIFUbC-biomass'!V20,'BIFUbC-heat'!V20,'BIFUbC-crude-oil'!V20,'BIFUbC-petroleum-diesel'!V20,'BIFUbC-heavy-or-residual-oil'!V20,'BIFUbC-LPG-propane-or-butane'!V20,'BIFUbC-hydrogen'!V20)</f>
        <v>142789423834432.69</v>
      </c>
      <c r="W21" s="16">
        <f>SUM('BIFUbC-electricity'!W20,'BIFUbC-coal'!W20,'BIFUbC-natural-gas'!W20,'BIFUbC-biomass'!W20,'BIFUbC-heat'!W20,'BIFUbC-crude-oil'!W20,'BIFUbC-petroleum-diesel'!W20,'BIFUbC-heavy-or-residual-oil'!W20,'BIFUbC-LPG-propane-or-butane'!W20,'BIFUbC-hydrogen'!W20)</f>
        <v>144525246018765.91</v>
      </c>
      <c r="X21" s="16">
        <f>SUM('BIFUbC-electricity'!X20,'BIFUbC-coal'!X20,'BIFUbC-natural-gas'!X20,'BIFUbC-biomass'!X20,'BIFUbC-heat'!X20,'BIFUbC-crude-oil'!X20,'BIFUbC-petroleum-diesel'!X20,'BIFUbC-heavy-or-residual-oil'!X20,'BIFUbC-LPG-propane-or-butane'!X20,'BIFUbC-hydrogen'!X20)</f>
        <v>146309863788200.63</v>
      </c>
      <c r="Y21" s="16">
        <f>SUM('BIFUbC-electricity'!Y20,'BIFUbC-coal'!Y20,'BIFUbC-natural-gas'!Y20,'BIFUbC-biomass'!Y20,'BIFUbC-heat'!Y20,'BIFUbC-crude-oil'!Y20,'BIFUbC-petroleum-diesel'!Y20,'BIFUbC-heavy-or-residual-oil'!Y20,'BIFUbC-LPG-propane-or-butane'!Y20,'BIFUbC-hydrogen'!Y20)</f>
        <v>148094481557635.88</v>
      </c>
      <c r="Z21" s="16">
        <f>SUM('BIFUbC-electricity'!Z20,'BIFUbC-coal'!Z20,'BIFUbC-natural-gas'!Z20,'BIFUbC-biomass'!Z20,'BIFUbC-heat'!Z20,'BIFUbC-crude-oil'!Z20,'BIFUbC-petroleum-diesel'!Z20,'BIFUbC-heavy-or-residual-oil'!Z20,'BIFUbC-LPG-propane-or-butane'!Z20,'BIFUbC-hydrogen'!Z20)</f>
        <v>149879099327070.56</v>
      </c>
      <c r="AA21" s="16">
        <f>SUM('BIFUbC-electricity'!AA20,'BIFUbC-coal'!AA20,'BIFUbC-natural-gas'!AA20,'BIFUbC-biomass'!AA20,'BIFUbC-heat'!AA20,'BIFUbC-crude-oil'!AA20,'BIFUbC-petroleum-diesel'!AA20,'BIFUbC-heavy-or-residual-oil'!AA20,'BIFUbC-LPG-propane-or-butane'!AA20,'BIFUbC-hydrogen'!AA20)</f>
        <v>151663717096505.31</v>
      </c>
      <c r="AB21" s="16">
        <f>SUM('BIFUbC-electricity'!AB20,'BIFUbC-coal'!AB20,'BIFUbC-natural-gas'!AB20,'BIFUbC-biomass'!AB20,'BIFUbC-heat'!AB20,'BIFUbC-crude-oil'!AB20,'BIFUbC-petroleum-diesel'!AB20,'BIFUbC-heavy-or-residual-oil'!AB20,'BIFUbC-LPG-propane-or-butane'!AB20,'BIFUbC-hydrogen'!AB20)</f>
        <v>153448334865940.03</v>
      </c>
      <c r="AC21" s="16">
        <f>SUM('BIFUbC-electricity'!AC20,'BIFUbC-coal'!AC20,'BIFUbC-natural-gas'!AC20,'BIFUbC-biomass'!AC20,'BIFUbC-heat'!AC20,'BIFUbC-crude-oil'!AC20,'BIFUbC-petroleum-diesel'!AC20,'BIFUbC-heavy-or-residual-oil'!AC20,'BIFUbC-LPG-propane-or-butane'!AC20,'BIFUbC-hydrogen'!AC20)</f>
        <v>155232952635374.75</v>
      </c>
      <c r="AD21" s="16">
        <f>SUM('BIFUbC-electricity'!AD20,'BIFUbC-coal'!AD20,'BIFUbC-natural-gas'!AD20,'BIFUbC-biomass'!AD20,'BIFUbC-heat'!AD20,'BIFUbC-crude-oil'!AD20,'BIFUbC-petroleum-diesel'!AD20,'BIFUbC-heavy-or-residual-oil'!AD20,'BIFUbC-LPG-propane-or-butane'!AD20,'BIFUbC-hydrogen'!AD20)</f>
        <v>157017570404809.47</v>
      </c>
      <c r="AE21" s="16">
        <f>SUM('BIFUbC-electricity'!AE20,'BIFUbC-coal'!AE20,'BIFUbC-natural-gas'!AE20,'BIFUbC-biomass'!AE20,'BIFUbC-heat'!AE20,'BIFUbC-crude-oil'!AE20,'BIFUbC-petroleum-diesel'!AE20,'BIFUbC-heavy-or-residual-oil'!AE20,'BIFUbC-LPG-propane-or-butane'!AE20,'BIFUbC-hydrogen'!AE20)</f>
        <v>158802188174244.16</v>
      </c>
      <c r="AF21" s="16">
        <f>SUM('BIFUbC-electricity'!AF20,'BIFUbC-coal'!AF20,'BIFUbC-natural-gas'!AF20,'BIFUbC-biomass'!AF20,'BIFUbC-heat'!AF20,'BIFUbC-crude-oil'!AF20,'BIFUbC-petroleum-diesel'!AF20,'BIFUbC-heavy-or-residual-oil'!AF20,'BIFUbC-LPG-propane-or-butane'!AF20,'BIFUbC-hydrogen'!AF20)</f>
        <v>160586805943678.91</v>
      </c>
    </row>
    <row r="22" spans="1:32">
      <c r="A22" t="s">
        <v>21</v>
      </c>
      <c r="B22" s="16">
        <f>SUM('BIFUbC-electricity'!B21,'BIFUbC-coal'!B21,'BIFUbC-natural-gas'!B21,'BIFUbC-biomass'!B21,'BIFUbC-heat'!B21,'BIFUbC-crude-oil'!B21,'BIFUbC-petroleum-diesel'!B21,'BIFUbC-heavy-or-residual-oil'!B21,'BIFUbC-LPG-propane-or-butane'!B21,'BIFUbC-hydrogen'!B21)</f>
        <v>116818023999509.81</v>
      </c>
      <c r="C22" s="16">
        <f>SUM('BIFUbC-electricity'!C21,'BIFUbC-coal'!C21,'BIFUbC-natural-gas'!C21,'BIFUbC-biomass'!C21,'BIFUbC-heat'!C21,'BIFUbC-crude-oil'!C21,'BIFUbC-petroleum-diesel'!C21,'BIFUbC-heavy-or-residual-oil'!C21,'BIFUbC-LPG-propane-or-butane'!C21,'BIFUbC-hydrogen'!C21)</f>
        <v>121597699965430.8</v>
      </c>
      <c r="D22" s="16">
        <f>SUM('BIFUbC-electricity'!D21,'BIFUbC-coal'!D21,'BIFUbC-natural-gas'!D21,'BIFUbC-biomass'!D21,'BIFUbC-heat'!D21,'BIFUbC-crude-oil'!D21,'BIFUbC-petroleum-diesel'!D21,'BIFUbC-heavy-or-residual-oil'!D21,'BIFUbC-LPG-propane-or-butane'!D21,'BIFUbC-hydrogen'!D21)</f>
        <v>126377375931351.67</v>
      </c>
      <c r="E22" s="16">
        <f>SUM('BIFUbC-electricity'!E21,'BIFUbC-coal'!E21,'BIFUbC-natural-gas'!E21,'BIFUbC-biomass'!E21,'BIFUbC-heat'!E21,'BIFUbC-crude-oil'!E21,'BIFUbC-petroleum-diesel'!E21,'BIFUbC-heavy-or-residual-oil'!E21,'BIFUbC-LPG-propane-or-butane'!E21,'BIFUbC-hydrogen'!E21)</f>
        <v>131157051897272.53</v>
      </c>
      <c r="F22" s="16">
        <f>SUM('BIFUbC-electricity'!F21,'BIFUbC-coal'!F21,'BIFUbC-natural-gas'!F21,'BIFUbC-biomass'!F21,'BIFUbC-heat'!F21,'BIFUbC-crude-oil'!F21,'BIFUbC-petroleum-diesel'!F21,'BIFUbC-heavy-or-residual-oil'!F21,'BIFUbC-LPG-propane-or-butane'!F21,'BIFUbC-hydrogen'!F21)</f>
        <v>135936727863193.55</v>
      </c>
      <c r="G22" s="16">
        <f>SUM('BIFUbC-electricity'!G21,'BIFUbC-coal'!G21,'BIFUbC-natural-gas'!G21,'BIFUbC-biomass'!G21,'BIFUbC-heat'!G21,'BIFUbC-crude-oil'!G21,'BIFUbC-petroleum-diesel'!G21,'BIFUbC-heavy-or-residual-oil'!G21,'BIFUbC-LPG-propane-or-butane'!G21,'BIFUbC-hydrogen'!G21)</f>
        <v>140716403829114.34</v>
      </c>
      <c r="H22" s="16">
        <f>SUM('BIFUbC-electricity'!H21,'BIFUbC-coal'!H21,'BIFUbC-natural-gas'!H21,'BIFUbC-biomass'!H21,'BIFUbC-heat'!H21,'BIFUbC-crude-oil'!H21,'BIFUbC-petroleum-diesel'!H21,'BIFUbC-heavy-or-residual-oil'!H21,'BIFUbC-LPG-propane-or-butane'!H21,'BIFUbC-hydrogen'!H21)</f>
        <v>143334104596583.38</v>
      </c>
      <c r="I22" s="16">
        <f>SUM('BIFUbC-electricity'!I21,'BIFUbC-coal'!I21,'BIFUbC-natural-gas'!I21,'BIFUbC-biomass'!I21,'BIFUbC-heat'!I21,'BIFUbC-crude-oil'!I21,'BIFUbC-petroleum-diesel'!I21,'BIFUbC-heavy-or-residual-oil'!I21,'BIFUbC-LPG-propane-or-butane'!I21,'BIFUbC-hydrogen'!I21)</f>
        <v>145951805364052.94</v>
      </c>
      <c r="J22" s="16">
        <f>SUM('BIFUbC-electricity'!J21,'BIFUbC-coal'!J21,'BIFUbC-natural-gas'!J21,'BIFUbC-biomass'!J21,'BIFUbC-heat'!J21,'BIFUbC-crude-oil'!J21,'BIFUbC-petroleum-diesel'!J21,'BIFUbC-heavy-or-residual-oil'!J21,'BIFUbC-LPG-propane-or-butane'!J21,'BIFUbC-hydrogen'!J21)</f>
        <v>148569506131522.59</v>
      </c>
      <c r="K22" s="16">
        <f>SUM('BIFUbC-electricity'!K21,'BIFUbC-coal'!K21,'BIFUbC-natural-gas'!K21,'BIFUbC-biomass'!K21,'BIFUbC-heat'!K21,'BIFUbC-crude-oil'!K21,'BIFUbC-petroleum-diesel'!K21,'BIFUbC-heavy-or-residual-oil'!K21,'BIFUbC-LPG-propane-or-butane'!K21,'BIFUbC-hydrogen'!K21)</f>
        <v>151187206898992.09</v>
      </c>
      <c r="L22" s="16">
        <f>SUM('BIFUbC-electricity'!L21,'BIFUbC-coal'!L21,'BIFUbC-natural-gas'!L21,'BIFUbC-biomass'!L21,'BIFUbC-heat'!L21,'BIFUbC-crude-oil'!L21,'BIFUbC-petroleum-diesel'!L21,'BIFUbC-heavy-or-residual-oil'!L21,'BIFUbC-LPG-propane-or-butane'!L21,'BIFUbC-hydrogen'!L21)</f>
        <v>153804907666462.22</v>
      </c>
      <c r="M22" s="16">
        <f>SUM('BIFUbC-electricity'!M21,'BIFUbC-coal'!M21,'BIFUbC-natural-gas'!M21,'BIFUbC-biomass'!M21,'BIFUbC-heat'!M21,'BIFUbC-crude-oil'!M21,'BIFUbC-petroleum-diesel'!M21,'BIFUbC-heavy-or-residual-oil'!M21,'BIFUbC-LPG-propane-or-butane'!M21,'BIFUbC-hydrogen'!M21)</f>
        <v>156034981537630.56</v>
      </c>
      <c r="N22" s="16">
        <f>SUM('BIFUbC-electricity'!N21,'BIFUbC-coal'!N21,'BIFUbC-natural-gas'!N21,'BIFUbC-biomass'!N21,'BIFUbC-heat'!N21,'BIFUbC-crude-oil'!N21,'BIFUbC-petroleum-diesel'!N21,'BIFUbC-heavy-or-residual-oil'!N21,'BIFUbC-LPG-propane-or-butane'!N21,'BIFUbC-hydrogen'!N21)</f>
        <v>158265055408798.81</v>
      </c>
      <c r="O22" s="16">
        <f>SUM('BIFUbC-electricity'!O21,'BIFUbC-coal'!O21,'BIFUbC-natural-gas'!O21,'BIFUbC-biomass'!O21,'BIFUbC-heat'!O21,'BIFUbC-crude-oil'!O21,'BIFUbC-petroleum-diesel'!O21,'BIFUbC-heavy-or-residual-oil'!O21,'BIFUbC-LPG-propane-or-butane'!O21,'BIFUbC-hydrogen'!O21)</f>
        <v>160495129279967.13</v>
      </c>
      <c r="P22" s="16">
        <f>SUM('BIFUbC-electricity'!P21,'BIFUbC-coal'!P21,'BIFUbC-natural-gas'!P21,'BIFUbC-biomass'!P21,'BIFUbC-heat'!P21,'BIFUbC-crude-oil'!P21,'BIFUbC-petroleum-diesel'!P21,'BIFUbC-heavy-or-residual-oil'!P21,'BIFUbC-LPG-propane-or-butane'!P21,'BIFUbC-hydrogen'!P21)</f>
        <v>162725203151135.44</v>
      </c>
      <c r="Q22" s="16">
        <f>SUM('BIFUbC-electricity'!Q21,'BIFUbC-coal'!Q21,'BIFUbC-natural-gas'!Q21,'BIFUbC-biomass'!Q21,'BIFUbC-heat'!Q21,'BIFUbC-crude-oil'!Q21,'BIFUbC-petroleum-diesel'!Q21,'BIFUbC-heavy-or-residual-oil'!Q21,'BIFUbC-LPG-propane-or-butane'!Q21,'BIFUbC-hydrogen'!Q21)</f>
        <v>164955277022303.75</v>
      </c>
      <c r="R22" s="16">
        <f>SUM('BIFUbC-electricity'!R21,'BIFUbC-coal'!R21,'BIFUbC-natural-gas'!R21,'BIFUbC-biomass'!R21,'BIFUbC-heat'!R21,'BIFUbC-crude-oil'!R21,'BIFUbC-petroleum-diesel'!R21,'BIFUbC-heavy-or-residual-oil'!R21,'BIFUbC-LPG-propane-or-butane'!R21,'BIFUbC-hydrogen'!R21)</f>
        <v>167261445109902.66</v>
      </c>
      <c r="S22" s="16">
        <f>SUM('BIFUbC-electricity'!S21,'BIFUbC-coal'!S21,'BIFUbC-natural-gas'!S21,'BIFUbC-biomass'!S21,'BIFUbC-heat'!S21,'BIFUbC-crude-oil'!S21,'BIFUbC-petroleum-diesel'!S21,'BIFUbC-heavy-or-residual-oil'!S21,'BIFUbC-LPG-propane-or-butane'!S21,'BIFUbC-hydrogen'!S21)</f>
        <v>169567613197501.53</v>
      </c>
      <c r="T22" s="16">
        <f>SUM('BIFUbC-electricity'!T21,'BIFUbC-coal'!T21,'BIFUbC-natural-gas'!T21,'BIFUbC-biomass'!T21,'BIFUbC-heat'!T21,'BIFUbC-crude-oil'!T21,'BIFUbC-petroleum-diesel'!T21,'BIFUbC-heavy-or-residual-oil'!T21,'BIFUbC-LPG-propane-or-butane'!T21,'BIFUbC-hydrogen'!T21)</f>
        <v>171873781285100.44</v>
      </c>
      <c r="U22" s="16">
        <f>SUM('BIFUbC-electricity'!U21,'BIFUbC-coal'!U21,'BIFUbC-natural-gas'!U21,'BIFUbC-biomass'!U21,'BIFUbC-heat'!U21,'BIFUbC-crude-oil'!U21,'BIFUbC-petroleum-diesel'!U21,'BIFUbC-heavy-or-residual-oil'!U21,'BIFUbC-LPG-propane-or-butane'!U21,'BIFUbC-hydrogen'!U21)</f>
        <v>174179949372699.38</v>
      </c>
      <c r="V22" s="16">
        <f>SUM('BIFUbC-electricity'!V21,'BIFUbC-coal'!V21,'BIFUbC-natural-gas'!V21,'BIFUbC-biomass'!V21,'BIFUbC-heat'!V21,'BIFUbC-crude-oil'!V21,'BIFUbC-petroleum-diesel'!V21,'BIFUbC-heavy-or-residual-oil'!V21,'BIFUbC-LPG-propane-or-butane'!V21,'BIFUbC-hydrogen'!V21)</f>
        <v>176486117460298.28</v>
      </c>
      <c r="W22" s="16">
        <f>SUM('BIFUbC-electricity'!W21,'BIFUbC-coal'!W21,'BIFUbC-natural-gas'!W21,'BIFUbC-biomass'!W21,'BIFUbC-heat'!W21,'BIFUbC-crude-oil'!W21,'BIFUbC-petroleum-diesel'!W21,'BIFUbC-heavy-or-residual-oil'!W21,'BIFUbC-LPG-propane-or-butane'!W21,'BIFUbC-hydrogen'!W21)</f>
        <v>178690826592656.31</v>
      </c>
      <c r="X22" s="16">
        <f>SUM('BIFUbC-electricity'!X21,'BIFUbC-coal'!X21,'BIFUbC-natural-gas'!X21,'BIFUbC-biomass'!X21,'BIFUbC-heat'!X21,'BIFUbC-crude-oil'!X21,'BIFUbC-petroleum-diesel'!X21,'BIFUbC-heavy-or-residual-oil'!X21,'BIFUbC-LPG-propane-or-butane'!X21,'BIFUbC-hydrogen'!X21)</f>
        <v>180964712285405.84</v>
      </c>
      <c r="Y22" s="16">
        <f>SUM('BIFUbC-electricity'!Y21,'BIFUbC-coal'!Y21,'BIFUbC-natural-gas'!Y21,'BIFUbC-biomass'!Y21,'BIFUbC-heat'!Y21,'BIFUbC-crude-oil'!Y21,'BIFUbC-petroleum-diesel'!Y21,'BIFUbC-heavy-or-residual-oil'!Y21,'BIFUbC-LPG-propane-or-butane'!Y21,'BIFUbC-hydrogen'!Y21)</f>
        <v>183238597978155.88</v>
      </c>
      <c r="Z22" s="16">
        <f>SUM('BIFUbC-electricity'!Z21,'BIFUbC-coal'!Z21,'BIFUbC-natural-gas'!Z21,'BIFUbC-biomass'!Z21,'BIFUbC-heat'!Z21,'BIFUbC-crude-oil'!Z21,'BIFUbC-petroleum-diesel'!Z21,'BIFUbC-heavy-or-residual-oil'!Z21,'BIFUbC-LPG-propane-or-butane'!Z21,'BIFUbC-hydrogen'!Z21)</f>
        <v>185512483670905.38</v>
      </c>
      <c r="AA22" s="16">
        <f>SUM('BIFUbC-electricity'!AA21,'BIFUbC-coal'!AA21,'BIFUbC-natural-gas'!AA21,'BIFUbC-biomass'!AA21,'BIFUbC-heat'!AA21,'BIFUbC-crude-oil'!AA21,'BIFUbC-petroleum-diesel'!AA21,'BIFUbC-heavy-or-residual-oil'!AA21,'BIFUbC-LPG-propane-or-butane'!AA21,'BIFUbC-hydrogen'!AA21)</f>
        <v>187786369363655.06</v>
      </c>
      <c r="AB22" s="16">
        <f>SUM('BIFUbC-electricity'!AB21,'BIFUbC-coal'!AB21,'BIFUbC-natural-gas'!AB21,'BIFUbC-biomass'!AB21,'BIFUbC-heat'!AB21,'BIFUbC-crude-oil'!AB21,'BIFUbC-petroleum-diesel'!AB21,'BIFUbC-heavy-or-residual-oil'!AB21,'BIFUbC-LPG-propane-or-butane'!AB21,'BIFUbC-hydrogen'!AB21)</f>
        <v>190060255056404.53</v>
      </c>
      <c r="AC22" s="16">
        <f>SUM('BIFUbC-electricity'!AC21,'BIFUbC-coal'!AC21,'BIFUbC-natural-gas'!AC21,'BIFUbC-biomass'!AC21,'BIFUbC-heat'!AC21,'BIFUbC-crude-oil'!AC21,'BIFUbC-petroleum-diesel'!AC21,'BIFUbC-heavy-or-residual-oil'!AC21,'BIFUbC-LPG-propane-or-butane'!AC21,'BIFUbC-hydrogen'!AC21)</f>
        <v>192334140749154.03</v>
      </c>
      <c r="AD22" s="16">
        <f>SUM('BIFUbC-electricity'!AD21,'BIFUbC-coal'!AD21,'BIFUbC-natural-gas'!AD21,'BIFUbC-biomass'!AD21,'BIFUbC-heat'!AD21,'BIFUbC-crude-oil'!AD21,'BIFUbC-petroleum-diesel'!AD21,'BIFUbC-heavy-or-residual-oil'!AD21,'BIFUbC-LPG-propane-or-butane'!AD21,'BIFUbC-hydrogen'!AD21)</f>
        <v>194608026441903.56</v>
      </c>
      <c r="AE22" s="16">
        <f>SUM('BIFUbC-electricity'!AE21,'BIFUbC-coal'!AE21,'BIFUbC-natural-gas'!AE21,'BIFUbC-biomass'!AE21,'BIFUbC-heat'!AE21,'BIFUbC-crude-oil'!AE21,'BIFUbC-petroleum-diesel'!AE21,'BIFUbC-heavy-or-residual-oil'!AE21,'BIFUbC-LPG-propane-or-butane'!AE21,'BIFUbC-hydrogen'!AE21)</f>
        <v>196881912134653.06</v>
      </c>
      <c r="AF22" s="16">
        <f>SUM('BIFUbC-electricity'!AF21,'BIFUbC-coal'!AF21,'BIFUbC-natural-gas'!AF21,'BIFUbC-biomass'!AF21,'BIFUbC-heat'!AF21,'BIFUbC-crude-oil'!AF21,'BIFUbC-petroleum-diesel'!AF21,'BIFUbC-heavy-or-residual-oil'!AF21,'BIFUbC-LPG-propane-or-butane'!AF21,'BIFUbC-hydrogen'!AF21)</f>
        <v>199155797827402.59</v>
      </c>
    </row>
    <row r="23" spans="1:32">
      <c r="A23" t="s">
        <v>22</v>
      </c>
      <c r="B23" s="16">
        <f>SUM('BIFUbC-electricity'!B22,'BIFUbC-coal'!B22,'BIFUbC-natural-gas'!B22,'BIFUbC-biomass'!B22,'BIFUbC-heat'!B22,'BIFUbC-crude-oil'!B22,'BIFUbC-petroleum-diesel'!B22,'BIFUbC-heavy-or-residual-oil'!B22,'BIFUbC-LPG-propane-or-butane'!B22,'BIFUbC-hydrogen'!B22)</f>
        <v>26490628376830.262</v>
      </c>
      <c r="C23" s="16">
        <f>SUM('BIFUbC-electricity'!C22,'BIFUbC-coal'!C22,'BIFUbC-natural-gas'!C22,'BIFUbC-biomass'!C22,'BIFUbC-heat'!C22,'BIFUbC-crude-oil'!C22,'BIFUbC-petroleum-diesel'!C22,'BIFUbC-heavy-or-residual-oil'!C22,'BIFUbC-LPG-propane-or-butane'!C22,'BIFUbC-hydrogen'!C22)</f>
        <v>27636022641597.969</v>
      </c>
      <c r="D23" s="16">
        <f>SUM('BIFUbC-electricity'!D22,'BIFUbC-coal'!D22,'BIFUbC-natural-gas'!D22,'BIFUbC-biomass'!D22,'BIFUbC-heat'!D22,'BIFUbC-crude-oil'!D22,'BIFUbC-petroleum-diesel'!D22,'BIFUbC-heavy-or-residual-oil'!D22,'BIFUbC-LPG-propane-or-butane'!D22,'BIFUbC-hydrogen'!D22)</f>
        <v>28781416906365.699</v>
      </c>
      <c r="E23" s="16">
        <f>SUM('BIFUbC-electricity'!E22,'BIFUbC-coal'!E22,'BIFUbC-natural-gas'!E22,'BIFUbC-biomass'!E22,'BIFUbC-heat'!E22,'BIFUbC-crude-oil'!E22,'BIFUbC-petroleum-diesel'!E22,'BIFUbC-heavy-or-residual-oil'!E22,'BIFUbC-LPG-propane-or-butane'!E22,'BIFUbC-hydrogen'!E22)</f>
        <v>29926811171133.41</v>
      </c>
      <c r="F23" s="16">
        <f>SUM('BIFUbC-electricity'!F22,'BIFUbC-coal'!F22,'BIFUbC-natural-gas'!F22,'BIFUbC-biomass'!F22,'BIFUbC-heat'!F22,'BIFUbC-crude-oil'!F22,'BIFUbC-petroleum-diesel'!F22,'BIFUbC-heavy-or-residual-oil'!F22,'BIFUbC-LPG-propane-or-butane'!F22,'BIFUbC-hydrogen'!F22)</f>
        <v>31072205435901.133</v>
      </c>
      <c r="G23" s="16">
        <f>SUM('BIFUbC-electricity'!G22,'BIFUbC-coal'!G22,'BIFUbC-natural-gas'!G22,'BIFUbC-biomass'!G22,'BIFUbC-heat'!G22,'BIFUbC-crude-oil'!G22,'BIFUbC-petroleum-diesel'!G22,'BIFUbC-heavy-or-residual-oil'!G22,'BIFUbC-LPG-propane-or-butane'!G22,'BIFUbC-hydrogen'!G22)</f>
        <v>32217599700668.844</v>
      </c>
      <c r="H23" s="16">
        <f>SUM('BIFUbC-electricity'!H22,'BIFUbC-coal'!H22,'BIFUbC-natural-gas'!H22,'BIFUbC-biomass'!H22,'BIFUbC-heat'!H22,'BIFUbC-crude-oil'!H22,'BIFUbC-petroleum-diesel'!H22,'BIFUbC-heavy-or-residual-oil'!H22,'BIFUbC-LPG-propane-or-butane'!H22,'BIFUbC-hydrogen'!H22)</f>
        <v>32809353851166.125</v>
      </c>
      <c r="I23" s="16">
        <f>SUM('BIFUbC-electricity'!I22,'BIFUbC-coal'!I22,'BIFUbC-natural-gas'!I22,'BIFUbC-biomass'!I22,'BIFUbC-heat'!I22,'BIFUbC-crude-oil'!I22,'BIFUbC-petroleum-diesel'!I22,'BIFUbC-heavy-or-residual-oil'!I22,'BIFUbC-LPG-propane-or-butane'!I22,'BIFUbC-hydrogen'!I22)</f>
        <v>33401108001663.551</v>
      </c>
      <c r="J23" s="16">
        <f>SUM('BIFUbC-electricity'!J22,'BIFUbC-coal'!J22,'BIFUbC-natural-gas'!J22,'BIFUbC-biomass'!J22,'BIFUbC-heat'!J22,'BIFUbC-crude-oil'!J22,'BIFUbC-petroleum-diesel'!J22,'BIFUbC-heavy-or-residual-oil'!J22,'BIFUbC-LPG-propane-or-butane'!J22,'BIFUbC-hydrogen'!J22)</f>
        <v>33992862152160.961</v>
      </c>
      <c r="K23" s="16">
        <f>SUM('BIFUbC-electricity'!K22,'BIFUbC-coal'!K22,'BIFUbC-natural-gas'!K22,'BIFUbC-biomass'!K22,'BIFUbC-heat'!K22,'BIFUbC-crude-oil'!K22,'BIFUbC-petroleum-diesel'!K22,'BIFUbC-heavy-or-residual-oil'!K22,'BIFUbC-LPG-propane-or-butane'!K22,'BIFUbC-hydrogen'!K22)</f>
        <v>34584616302658.383</v>
      </c>
      <c r="L23" s="16">
        <f>SUM('BIFUbC-electricity'!L22,'BIFUbC-coal'!L22,'BIFUbC-natural-gas'!L22,'BIFUbC-biomass'!L22,'BIFUbC-heat'!L22,'BIFUbC-crude-oil'!L22,'BIFUbC-petroleum-diesel'!L22,'BIFUbC-heavy-or-residual-oil'!L22,'BIFUbC-LPG-propane-or-butane'!L22,'BIFUbC-hydrogen'!L22)</f>
        <v>35176370453155.941</v>
      </c>
      <c r="M23" s="16">
        <f>SUM('BIFUbC-electricity'!M22,'BIFUbC-coal'!M22,'BIFUbC-natural-gas'!M22,'BIFUbC-biomass'!M22,'BIFUbC-heat'!M22,'BIFUbC-crude-oil'!M22,'BIFUbC-petroleum-diesel'!M22,'BIFUbC-heavy-or-residual-oil'!M22,'BIFUbC-LPG-propane-or-butane'!M22,'BIFUbC-hydrogen'!M22)</f>
        <v>35675379698624.031</v>
      </c>
      <c r="N23" s="16">
        <f>SUM('BIFUbC-electricity'!N22,'BIFUbC-coal'!N22,'BIFUbC-natural-gas'!N22,'BIFUbC-biomass'!N22,'BIFUbC-heat'!N22,'BIFUbC-crude-oil'!N22,'BIFUbC-petroleum-diesel'!N22,'BIFUbC-heavy-or-residual-oil'!N22,'BIFUbC-LPG-propane-or-butane'!N22,'BIFUbC-hydrogen'!N22)</f>
        <v>36174388944092.125</v>
      </c>
      <c r="O23" s="16">
        <f>SUM('BIFUbC-electricity'!O22,'BIFUbC-coal'!O22,'BIFUbC-natural-gas'!O22,'BIFUbC-biomass'!O22,'BIFUbC-heat'!O22,'BIFUbC-crude-oil'!O22,'BIFUbC-petroleum-diesel'!O22,'BIFUbC-heavy-or-residual-oil'!O22,'BIFUbC-LPG-propane-or-butane'!O22,'BIFUbC-hydrogen'!O22)</f>
        <v>36673398189560.227</v>
      </c>
      <c r="P23" s="16">
        <f>SUM('BIFUbC-electricity'!P22,'BIFUbC-coal'!P22,'BIFUbC-natural-gas'!P22,'BIFUbC-biomass'!P22,'BIFUbC-heat'!P22,'BIFUbC-crude-oil'!P22,'BIFUbC-petroleum-diesel'!P22,'BIFUbC-heavy-or-residual-oil'!P22,'BIFUbC-LPG-propane-or-butane'!P22,'BIFUbC-hydrogen'!P22)</f>
        <v>37172407435028.32</v>
      </c>
      <c r="Q23" s="16">
        <f>SUM('BIFUbC-electricity'!Q22,'BIFUbC-coal'!Q22,'BIFUbC-natural-gas'!Q22,'BIFUbC-biomass'!Q22,'BIFUbC-heat'!Q22,'BIFUbC-crude-oil'!Q22,'BIFUbC-petroleum-diesel'!Q22,'BIFUbC-heavy-or-residual-oil'!Q22,'BIFUbC-LPG-propane-or-butane'!Q22,'BIFUbC-hydrogen'!Q22)</f>
        <v>37671416680496.406</v>
      </c>
      <c r="R23" s="16">
        <f>SUM('BIFUbC-electricity'!R22,'BIFUbC-coal'!R22,'BIFUbC-natural-gas'!R22,'BIFUbC-biomass'!R22,'BIFUbC-heat'!R22,'BIFUbC-crude-oil'!R22,'BIFUbC-petroleum-diesel'!R22,'BIFUbC-heavy-or-residual-oil'!R22,'BIFUbC-LPG-propane-or-butane'!R22,'BIFUbC-hydrogen'!R22)</f>
        <v>38186290596732.492</v>
      </c>
      <c r="S23" s="16">
        <f>SUM('BIFUbC-electricity'!S22,'BIFUbC-coal'!S22,'BIFUbC-natural-gas'!S22,'BIFUbC-biomass'!S22,'BIFUbC-heat'!S22,'BIFUbC-crude-oil'!S22,'BIFUbC-petroleum-diesel'!S22,'BIFUbC-heavy-or-residual-oil'!S22,'BIFUbC-LPG-propane-or-butane'!S22,'BIFUbC-hydrogen'!S22)</f>
        <v>38701164512968.555</v>
      </c>
      <c r="T23" s="16">
        <f>SUM('BIFUbC-electricity'!T22,'BIFUbC-coal'!T22,'BIFUbC-natural-gas'!T22,'BIFUbC-biomass'!T22,'BIFUbC-heat'!T22,'BIFUbC-crude-oil'!T22,'BIFUbC-petroleum-diesel'!T22,'BIFUbC-heavy-or-residual-oil'!T22,'BIFUbC-LPG-propane-or-butane'!T22,'BIFUbC-hydrogen'!T22)</f>
        <v>39216038429204.641</v>
      </c>
      <c r="U23" s="16">
        <f>SUM('BIFUbC-electricity'!U22,'BIFUbC-coal'!U22,'BIFUbC-natural-gas'!U22,'BIFUbC-biomass'!U22,'BIFUbC-heat'!U22,'BIFUbC-crude-oil'!U22,'BIFUbC-petroleum-diesel'!U22,'BIFUbC-heavy-or-residual-oil'!U22,'BIFUbC-LPG-propane-or-butane'!U22,'BIFUbC-hydrogen'!U22)</f>
        <v>39730912345440.695</v>
      </c>
      <c r="V23" s="16">
        <f>SUM('BIFUbC-electricity'!V22,'BIFUbC-coal'!V22,'BIFUbC-natural-gas'!V22,'BIFUbC-biomass'!V22,'BIFUbC-heat'!V22,'BIFUbC-crude-oil'!V22,'BIFUbC-petroleum-diesel'!V22,'BIFUbC-heavy-or-residual-oil'!V22,'BIFUbC-LPG-propane-or-butane'!V22,'BIFUbC-hydrogen'!V22)</f>
        <v>40245786261676.773</v>
      </c>
      <c r="W23" s="16">
        <f>SUM('BIFUbC-electricity'!W22,'BIFUbC-coal'!W22,'BIFUbC-natural-gas'!W22,'BIFUbC-biomass'!W22,'BIFUbC-heat'!W22,'BIFUbC-crude-oil'!W22,'BIFUbC-petroleum-diesel'!W22,'BIFUbC-heavy-or-residual-oil'!W22,'BIFUbC-LPG-propane-or-butane'!W22,'BIFUbC-hydrogen'!W22)</f>
        <v>40739507283555.539</v>
      </c>
      <c r="X23" s="16">
        <f>SUM('BIFUbC-electricity'!X22,'BIFUbC-coal'!X22,'BIFUbC-natural-gas'!X22,'BIFUbC-biomass'!X22,'BIFUbC-heat'!X22,'BIFUbC-crude-oil'!X22,'BIFUbC-petroleum-diesel'!X22,'BIFUbC-heavy-or-residual-oil'!X22,'BIFUbC-LPG-propane-or-butane'!X22,'BIFUbC-hydrogen'!X22)</f>
        <v>41247650733405.18</v>
      </c>
      <c r="Y23" s="16">
        <f>SUM('BIFUbC-electricity'!Y22,'BIFUbC-coal'!Y22,'BIFUbC-natural-gas'!Y22,'BIFUbC-biomass'!Y22,'BIFUbC-heat'!Y22,'BIFUbC-crude-oil'!Y22,'BIFUbC-petroleum-diesel'!Y22,'BIFUbC-heavy-or-residual-oil'!Y22,'BIFUbC-LPG-propane-or-butane'!Y22,'BIFUbC-hydrogen'!Y22)</f>
        <v>41755794183254.953</v>
      </c>
      <c r="Z23" s="16">
        <f>SUM('BIFUbC-electricity'!Z22,'BIFUbC-coal'!Z22,'BIFUbC-natural-gas'!Z22,'BIFUbC-biomass'!Z22,'BIFUbC-heat'!Z22,'BIFUbC-crude-oil'!Z22,'BIFUbC-petroleum-diesel'!Z22,'BIFUbC-heavy-or-residual-oil'!Z22,'BIFUbC-LPG-propane-or-butane'!Z22,'BIFUbC-hydrogen'!Z22)</f>
        <v>42263937633104.609</v>
      </c>
      <c r="AA23" s="16">
        <f>SUM('BIFUbC-electricity'!AA22,'BIFUbC-coal'!AA22,'BIFUbC-natural-gas'!AA22,'BIFUbC-biomass'!AA22,'BIFUbC-heat'!AA22,'BIFUbC-crude-oil'!AA22,'BIFUbC-petroleum-diesel'!AA22,'BIFUbC-heavy-or-residual-oil'!AA22,'BIFUbC-LPG-propane-or-butane'!AA22,'BIFUbC-hydrogen'!AA22)</f>
        <v>42772081082954.266</v>
      </c>
      <c r="AB23" s="16">
        <f>SUM('BIFUbC-electricity'!AB22,'BIFUbC-coal'!AB22,'BIFUbC-natural-gas'!AB22,'BIFUbC-biomass'!AB22,'BIFUbC-heat'!AB22,'BIFUbC-crude-oil'!AB22,'BIFUbC-petroleum-diesel'!AB22,'BIFUbC-heavy-or-residual-oil'!AB22,'BIFUbC-LPG-propane-or-butane'!AB22,'BIFUbC-hydrogen'!AB22)</f>
        <v>43280224532803.914</v>
      </c>
      <c r="AC23" s="16">
        <f>SUM('BIFUbC-electricity'!AC22,'BIFUbC-coal'!AC22,'BIFUbC-natural-gas'!AC22,'BIFUbC-biomass'!AC22,'BIFUbC-heat'!AC22,'BIFUbC-crude-oil'!AC22,'BIFUbC-petroleum-diesel'!AC22,'BIFUbC-heavy-or-residual-oil'!AC22,'BIFUbC-LPG-propane-or-butane'!AC22,'BIFUbC-hydrogen'!AC22)</f>
        <v>43788367982653.539</v>
      </c>
      <c r="AD23" s="16">
        <f>SUM('BIFUbC-electricity'!AD22,'BIFUbC-coal'!AD22,'BIFUbC-natural-gas'!AD22,'BIFUbC-biomass'!AD22,'BIFUbC-heat'!AD22,'BIFUbC-crude-oil'!AD22,'BIFUbC-petroleum-diesel'!AD22,'BIFUbC-heavy-or-residual-oil'!AD22,'BIFUbC-LPG-propane-or-butane'!AD22,'BIFUbC-hydrogen'!AD22)</f>
        <v>44296511432503.18</v>
      </c>
      <c r="AE23" s="16">
        <f>SUM('BIFUbC-electricity'!AE22,'BIFUbC-coal'!AE22,'BIFUbC-natural-gas'!AE22,'BIFUbC-biomass'!AE22,'BIFUbC-heat'!AE22,'BIFUbC-crude-oil'!AE22,'BIFUbC-petroleum-diesel'!AE22,'BIFUbC-heavy-or-residual-oil'!AE22,'BIFUbC-LPG-propane-or-butane'!AE22,'BIFUbC-hydrogen'!AE22)</f>
        <v>44804654882352.828</v>
      </c>
      <c r="AF23" s="16">
        <f>SUM('BIFUbC-electricity'!AF22,'BIFUbC-coal'!AF22,'BIFUbC-natural-gas'!AF22,'BIFUbC-biomass'!AF22,'BIFUbC-heat'!AF22,'BIFUbC-crude-oil'!AF22,'BIFUbC-petroleum-diesel'!AF22,'BIFUbC-heavy-or-residual-oil'!AF22,'BIFUbC-LPG-propane-or-butane'!AF22,'BIFUbC-hydrogen'!AF22)</f>
        <v>45312798332202.469</v>
      </c>
    </row>
    <row r="24" spans="1:32">
      <c r="A24" t="s">
        <v>23</v>
      </c>
      <c r="B24" s="16">
        <f>SUM('BIFUbC-electricity'!B23,'BIFUbC-coal'!B23,'BIFUbC-natural-gas'!B23,'BIFUbC-biomass'!B23,'BIFUbC-heat'!B23,'BIFUbC-crude-oil'!B23,'BIFUbC-petroleum-diesel'!B23,'BIFUbC-heavy-or-residual-oil'!B23,'BIFUbC-LPG-propane-or-butane'!B23,'BIFUbC-hydrogen'!B23)</f>
        <v>240126886499816.94</v>
      </c>
      <c r="C24" s="16">
        <f>SUM('BIFUbC-electricity'!C23,'BIFUbC-coal'!C23,'BIFUbC-natural-gas'!C23,'BIFUbC-biomass'!C23,'BIFUbC-heat'!C23,'BIFUbC-crude-oil'!C23,'BIFUbC-petroleum-diesel'!C23,'BIFUbC-heavy-or-residual-oil'!C23,'BIFUbC-LPG-propane-or-butane'!C23,'BIFUbC-hydrogen'!C23)</f>
        <v>251875317980519.09</v>
      </c>
      <c r="D24" s="16">
        <f>SUM('BIFUbC-electricity'!D23,'BIFUbC-coal'!D23,'BIFUbC-natural-gas'!D23,'BIFUbC-biomass'!D23,'BIFUbC-heat'!D23,'BIFUbC-crude-oil'!D23,'BIFUbC-petroleum-diesel'!D23,'BIFUbC-heavy-or-residual-oil'!D23,'BIFUbC-LPG-propane-or-butane'!D23,'BIFUbC-hydrogen'!D23)</f>
        <v>263623749461221.19</v>
      </c>
      <c r="E24" s="16">
        <f>SUM('BIFUbC-electricity'!E23,'BIFUbC-coal'!E23,'BIFUbC-natural-gas'!E23,'BIFUbC-biomass'!E23,'BIFUbC-heat'!E23,'BIFUbC-crude-oil'!E23,'BIFUbC-petroleum-diesel'!E23,'BIFUbC-heavy-or-residual-oil'!E23,'BIFUbC-LPG-propane-or-butane'!E23,'BIFUbC-hydrogen'!E23)</f>
        <v>275372180941923.25</v>
      </c>
      <c r="F24" s="16">
        <f>SUM('BIFUbC-electricity'!F23,'BIFUbC-coal'!F23,'BIFUbC-natural-gas'!F23,'BIFUbC-biomass'!F23,'BIFUbC-heat'!F23,'BIFUbC-crude-oil'!F23,'BIFUbC-petroleum-diesel'!F23,'BIFUbC-heavy-or-residual-oil'!F23,'BIFUbC-LPG-propane-or-butane'!F23,'BIFUbC-hydrogen'!F23)</f>
        <v>287120612422625.38</v>
      </c>
      <c r="G24" s="16">
        <f>SUM('BIFUbC-electricity'!G23,'BIFUbC-coal'!G23,'BIFUbC-natural-gas'!G23,'BIFUbC-biomass'!G23,'BIFUbC-heat'!G23,'BIFUbC-crude-oil'!G23,'BIFUbC-petroleum-diesel'!G23,'BIFUbC-heavy-or-residual-oil'!G23,'BIFUbC-LPG-propane-or-butane'!G23,'BIFUbC-hydrogen'!G23)</f>
        <v>298869043903327.44</v>
      </c>
      <c r="H24" s="16">
        <f>SUM('BIFUbC-electricity'!H23,'BIFUbC-coal'!H23,'BIFUbC-natural-gas'!H23,'BIFUbC-biomass'!H23,'BIFUbC-heat'!H23,'BIFUbC-crude-oil'!H23,'BIFUbC-petroleum-diesel'!H23,'BIFUbC-heavy-or-residual-oil'!H23,'BIFUbC-LPG-propane-or-butane'!H23,'BIFUbC-hydrogen'!H23)</f>
        <v>304494558799566.63</v>
      </c>
      <c r="I24" s="16">
        <f>SUM('BIFUbC-electricity'!I23,'BIFUbC-coal'!I23,'BIFUbC-natural-gas'!I23,'BIFUbC-biomass'!I23,'BIFUbC-heat'!I23,'BIFUbC-crude-oil'!I23,'BIFUbC-petroleum-diesel'!I23,'BIFUbC-heavy-or-residual-oil'!I23,'BIFUbC-LPG-propane-or-butane'!I23,'BIFUbC-hydrogen'!I23)</f>
        <v>310120073695805.56</v>
      </c>
      <c r="J24" s="16">
        <f>SUM('BIFUbC-electricity'!J23,'BIFUbC-coal'!J23,'BIFUbC-natural-gas'!J23,'BIFUbC-biomass'!J23,'BIFUbC-heat'!J23,'BIFUbC-crude-oil'!J23,'BIFUbC-petroleum-diesel'!J23,'BIFUbC-heavy-or-residual-oil'!J23,'BIFUbC-LPG-propane-or-butane'!J23,'BIFUbC-hydrogen'!J23)</f>
        <v>315745588592043.75</v>
      </c>
      <c r="K24" s="16">
        <f>SUM('BIFUbC-electricity'!K23,'BIFUbC-coal'!K23,'BIFUbC-natural-gas'!K23,'BIFUbC-biomass'!K23,'BIFUbC-heat'!K23,'BIFUbC-crude-oil'!K23,'BIFUbC-petroleum-diesel'!K23,'BIFUbC-heavy-or-residual-oil'!K23,'BIFUbC-LPG-propane-or-butane'!K23,'BIFUbC-hydrogen'!K23)</f>
        <v>321371103488282.63</v>
      </c>
      <c r="L24" s="16">
        <f>SUM('BIFUbC-electricity'!L23,'BIFUbC-coal'!L23,'BIFUbC-natural-gas'!L23,'BIFUbC-biomass'!L23,'BIFUbC-heat'!L23,'BIFUbC-crude-oil'!L23,'BIFUbC-petroleum-diesel'!L23,'BIFUbC-heavy-or-residual-oil'!L23,'BIFUbC-LPG-propane-or-butane'!L23,'BIFUbC-hydrogen'!L23)</f>
        <v>326996618384520.63</v>
      </c>
      <c r="M24" s="16">
        <f>SUM('BIFUbC-electricity'!M23,'BIFUbC-coal'!M23,'BIFUbC-natural-gas'!M23,'BIFUbC-biomass'!M23,'BIFUbC-heat'!M23,'BIFUbC-crude-oil'!M23,'BIFUbC-petroleum-diesel'!M23,'BIFUbC-heavy-or-residual-oil'!M23,'BIFUbC-LPG-propane-or-butane'!M23,'BIFUbC-hydrogen'!M23)</f>
        <v>331417882723284.06</v>
      </c>
      <c r="N24" s="16">
        <f>SUM('BIFUbC-electricity'!N23,'BIFUbC-coal'!N23,'BIFUbC-natural-gas'!N23,'BIFUbC-biomass'!N23,'BIFUbC-heat'!N23,'BIFUbC-crude-oil'!N23,'BIFUbC-petroleum-diesel'!N23,'BIFUbC-heavy-or-residual-oil'!N23,'BIFUbC-LPG-propane-or-butane'!N23,'BIFUbC-hydrogen'!N23)</f>
        <v>335839147062046.56</v>
      </c>
      <c r="O24" s="16">
        <f>SUM('BIFUbC-electricity'!O23,'BIFUbC-coal'!O23,'BIFUbC-natural-gas'!O23,'BIFUbC-biomass'!O23,'BIFUbC-heat'!O23,'BIFUbC-crude-oil'!O23,'BIFUbC-petroleum-diesel'!O23,'BIFUbC-heavy-or-residual-oil'!O23,'BIFUbC-LPG-propane-or-butane'!O23,'BIFUbC-hydrogen'!O23)</f>
        <v>340260411400809.75</v>
      </c>
      <c r="P24" s="16">
        <f>SUM('BIFUbC-electricity'!P23,'BIFUbC-coal'!P23,'BIFUbC-natural-gas'!P23,'BIFUbC-biomass'!P23,'BIFUbC-heat'!P23,'BIFUbC-crude-oil'!P23,'BIFUbC-petroleum-diesel'!P23,'BIFUbC-heavy-or-residual-oil'!P23,'BIFUbC-LPG-propane-or-butane'!P23,'BIFUbC-hydrogen'!P23)</f>
        <v>344681675739572.25</v>
      </c>
      <c r="Q24" s="16">
        <f>SUM('BIFUbC-electricity'!Q23,'BIFUbC-coal'!Q23,'BIFUbC-natural-gas'!Q23,'BIFUbC-biomass'!Q23,'BIFUbC-heat'!Q23,'BIFUbC-crude-oil'!Q23,'BIFUbC-petroleum-diesel'!Q23,'BIFUbC-heavy-or-residual-oil'!Q23,'BIFUbC-LPG-propane-or-butane'!Q23,'BIFUbC-hydrogen'!Q23)</f>
        <v>349102940078334.75</v>
      </c>
      <c r="R24" s="16">
        <f>SUM('BIFUbC-electricity'!R23,'BIFUbC-coal'!R23,'BIFUbC-natural-gas'!R23,'BIFUbC-biomass'!R23,'BIFUbC-heat'!R23,'BIFUbC-crude-oil'!R23,'BIFUbC-petroleum-diesel'!R23,'BIFUbC-heavy-or-residual-oil'!R23,'BIFUbC-LPG-propane-or-butane'!R23,'BIFUbC-hydrogen'!R23)</f>
        <v>352924119855972.25</v>
      </c>
      <c r="S24" s="16">
        <f>SUM('BIFUbC-electricity'!S23,'BIFUbC-coal'!S23,'BIFUbC-natural-gas'!S23,'BIFUbC-biomass'!S23,'BIFUbC-heat'!S23,'BIFUbC-crude-oil'!S23,'BIFUbC-petroleum-diesel'!S23,'BIFUbC-heavy-or-residual-oil'!S23,'BIFUbC-LPG-propane-or-butane'!S23,'BIFUbC-hydrogen'!S23)</f>
        <v>356745299633609.44</v>
      </c>
      <c r="T24" s="16">
        <f>SUM('BIFUbC-electricity'!T23,'BIFUbC-coal'!T23,'BIFUbC-natural-gas'!T23,'BIFUbC-biomass'!T23,'BIFUbC-heat'!T23,'BIFUbC-crude-oil'!T23,'BIFUbC-petroleum-diesel'!T23,'BIFUbC-heavy-or-residual-oil'!T23,'BIFUbC-LPG-propane-or-butane'!T23,'BIFUbC-hydrogen'!T23)</f>
        <v>360566479411246.13</v>
      </c>
      <c r="U24" s="16">
        <f>SUM('BIFUbC-electricity'!U23,'BIFUbC-coal'!U23,'BIFUbC-natural-gas'!U23,'BIFUbC-biomass'!U23,'BIFUbC-heat'!U23,'BIFUbC-crude-oil'!U23,'BIFUbC-petroleum-diesel'!U23,'BIFUbC-heavy-or-residual-oil'!U23,'BIFUbC-LPG-propane-or-butane'!U23,'BIFUbC-hydrogen'!U23)</f>
        <v>364387659188883.5</v>
      </c>
      <c r="V24" s="16">
        <f>SUM('BIFUbC-electricity'!V23,'BIFUbC-coal'!V23,'BIFUbC-natural-gas'!V23,'BIFUbC-biomass'!V23,'BIFUbC-heat'!V23,'BIFUbC-crude-oil'!V23,'BIFUbC-petroleum-diesel'!V23,'BIFUbC-heavy-or-residual-oil'!V23,'BIFUbC-LPG-propane-or-butane'!V23,'BIFUbC-hydrogen'!V23)</f>
        <v>368208838966519.63</v>
      </c>
      <c r="W24" s="16">
        <f>SUM('BIFUbC-electricity'!W23,'BIFUbC-coal'!W23,'BIFUbC-natural-gas'!W23,'BIFUbC-biomass'!W23,'BIFUbC-heat'!W23,'BIFUbC-crude-oil'!W23,'BIFUbC-petroleum-diesel'!W23,'BIFUbC-heavy-or-residual-oil'!W23,'BIFUbC-LPG-propane-or-butane'!W23,'BIFUbC-hydrogen'!W23)</f>
        <v>372830131492324.44</v>
      </c>
      <c r="X24" s="16">
        <f>SUM('BIFUbC-electricity'!X23,'BIFUbC-coal'!X23,'BIFUbC-natural-gas'!X23,'BIFUbC-biomass'!X23,'BIFUbC-heat'!X23,'BIFUbC-crude-oil'!X23,'BIFUbC-petroleum-diesel'!X23,'BIFUbC-heavy-or-residual-oil'!X23,'BIFUbC-LPG-propane-or-butane'!X23,'BIFUbC-hydrogen'!X23)</f>
        <v>376905892598923.94</v>
      </c>
      <c r="Y24" s="16">
        <f>SUM('BIFUbC-electricity'!Y23,'BIFUbC-coal'!Y23,'BIFUbC-natural-gas'!Y23,'BIFUbC-biomass'!Y23,'BIFUbC-heat'!Y23,'BIFUbC-crude-oil'!Y23,'BIFUbC-petroleum-diesel'!Y23,'BIFUbC-heavy-or-residual-oil'!Y23,'BIFUbC-LPG-propane-or-butane'!Y23,'BIFUbC-hydrogen'!Y23)</f>
        <v>380981653705524.25</v>
      </c>
      <c r="Z24" s="16">
        <f>SUM('BIFUbC-electricity'!Z23,'BIFUbC-coal'!Z23,'BIFUbC-natural-gas'!Z23,'BIFUbC-biomass'!Z23,'BIFUbC-heat'!Z23,'BIFUbC-crude-oil'!Z23,'BIFUbC-petroleum-diesel'!Z23,'BIFUbC-heavy-or-residual-oil'!Z23,'BIFUbC-LPG-propane-or-butane'!Z23,'BIFUbC-hydrogen'!Z23)</f>
        <v>385057414812122.88</v>
      </c>
      <c r="AA24" s="16">
        <f>SUM('BIFUbC-electricity'!AA23,'BIFUbC-coal'!AA23,'BIFUbC-natural-gas'!AA23,'BIFUbC-biomass'!AA23,'BIFUbC-heat'!AA23,'BIFUbC-crude-oil'!AA23,'BIFUbC-petroleum-diesel'!AA23,'BIFUbC-heavy-or-residual-oil'!AA23,'BIFUbC-LPG-propane-or-butane'!AA23,'BIFUbC-hydrogen'!AA23)</f>
        <v>389133175918722.56</v>
      </c>
      <c r="AB24" s="16">
        <f>SUM('BIFUbC-electricity'!AB23,'BIFUbC-coal'!AB23,'BIFUbC-natural-gas'!AB23,'BIFUbC-biomass'!AB23,'BIFUbC-heat'!AB23,'BIFUbC-crude-oil'!AB23,'BIFUbC-petroleum-diesel'!AB23,'BIFUbC-heavy-or-residual-oil'!AB23,'BIFUbC-LPG-propane-or-butane'!AB23,'BIFUbC-hydrogen'!AB23)</f>
        <v>393208937025322.06</v>
      </c>
      <c r="AC24" s="16">
        <f>SUM('BIFUbC-electricity'!AC23,'BIFUbC-coal'!AC23,'BIFUbC-natural-gas'!AC23,'BIFUbC-biomass'!AC23,'BIFUbC-heat'!AC23,'BIFUbC-crude-oil'!AC23,'BIFUbC-petroleum-diesel'!AC23,'BIFUbC-heavy-or-residual-oil'!AC23,'BIFUbC-LPG-propane-or-butane'!AC23,'BIFUbC-hydrogen'!AC23)</f>
        <v>397284698131921.5</v>
      </c>
      <c r="AD24" s="16">
        <f>SUM('BIFUbC-electricity'!AD23,'BIFUbC-coal'!AD23,'BIFUbC-natural-gas'!AD23,'BIFUbC-biomass'!AD23,'BIFUbC-heat'!AD23,'BIFUbC-crude-oil'!AD23,'BIFUbC-petroleum-diesel'!AD23,'BIFUbC-heavy-or-residual-oil'!AD23,'BIFUbC-LPG-propane-or-butane'!AD23,'BIFUbC-hydrogen'!AD23)</f>
        <v>401360459238521</v>
      </c>
      <c r="AE24" s="16">
        <f>SUM('BIFUbC-electricity'!AE23,'BIFUbC-coal'!AE23,'BIFUbC-natural-gas'!AE23,'BIFUbC-biomass'!AE23,'BIFUbC-heat'!AE23,'BIFUbC-crude-oil'!AE23,'BIFUbC-petroleum-diesel'!AE23,'BIFUbC-heavy-or-residual-oil'!AE23,'BIFUbC-LPG-propane-or-butane'!AE23,'BIFUbC-hydrogen'!AE23)</f>
        <v>405436220345120.56</v>
      </c>
      <c r="AF24" s="16">
        <f>SUM('BIFUbC-electricity'!AF23,'BIFUbC-coal'!AF23,'BIFUbC-natural-gas'!AF23,'BIFUbC-biomass'!AF23,'BIFUbC-heat'!AF23,'BIFUbC-crude-oil'!AF23,'BIFUbC-petroleum-diesel'!AF23,'BIFUbC-heavy-or-residual-oil'!AF23,'BIFUbC-LPG-propane-or-butane'!AF23,'BIFUbC-hydrogen'!AF23)</f>
        <v>409511981451720.06</v>
      </c>
    </row>
    <row r="25" spans="1:32">
      <c r="A25" t="s">
        <v>24</v>
      </c>
      <c r="B25" s="16">
        <f ca="1">SUM('BIFUbC-electricity'!B24,'BIFUbC-coal'!B24,'BIFUbC-natural-gas'!B24,'BIFUbC-biomass'!B24,'BIFUbC-heat'!B24,'BIFUbC-crude-oil'!B24,'BIFUbC-petroleum-diesel'!B24,'BIFUbC-heavy-or-residual-oil'!B24,'BIFUbC-LPG-propane-or-butane'!B24,'BIFUbC-hydrogen'!B24)</f>
        <v>8288799588953.833</v>
      </c>
      <c r="C25" s="16">
        <f ca="1">SUM('BIFUbC-electricity'!C24,'BIFUbC-coal'!C24,'BIFUbC-natural-gas'!C24,'BIFUbC-biomass'!C24,'BIFUbC-heat'!C24,'BIFUbC-crude-oil'!C24,'BIFUbC-petroleum-diesel'!C24,'BIFUbC-heavy-or-residual-oil'!C24,'BIFUbC-LPG-propane-or-butane'!C24,'BIFUbC-hydrogen'!C24)</f>
        <v>8347492176860.127</v>
      </c>
      <c r="D25" s="16">
        <f ca="1">SUM('BIFUbC-electricity'!D24,'BIFUbC-coal'!D24,'BIFUbC-natural-gas'!D24,'BIFUbC-biomass'!D24,'BIFUbC-heat'!D24,'BIFUbC-crude-oil'!D24,'BIFUbC-petroleum-diesel'!D24,'BIFUbC-heavy-or-residual-oil'!D24,'BIFUbC-LPG-propane-or-butane'!D24,'BIFUbC-hydrogen'!D24)</f>
        <v>8406184764766.4209</v>
      </c>
      <c r="E25" s="16">
        <f ca="1">SUM('BIFUbC-electricity'!E24,'BIFUbC-coal'!E24,'BIFUbC-natural-gas'!E24,'BIFUbC-biomass'!E24,'BIFUbC-heat'!E24,'BIFUbC-crude-oil'!E24,'BIFUbC-petroleum-diesel'!E24,'BIFUbC-heavy-or-residual-oil'!E24,'BIFUbC-LPG-propane-or-butane'!E24,'BIFUbC-hydrogen'!E24)</f>
        <v>8464877352672.7129</v>
      </c>
      <c r="F25" s="16">
        <f ca="1">SUM('BIFUbC-electricity'!F24,'BIFUbC-coal'!F24,'BIFUbC-natural-gas'!F24,'BIFUbC-biomass'!F24,'BIFUbC-heat'!F24,'BIFUbC-crude-oil'!F24,'BIFUbC-petroleum-diesel'!F24,'BIFUbC-heavy-or-residual-oil'!F24,'BIFUbC-LPG-propane-or-butane'!F24,'BIFUbC-hydrogen'!F24)</f>
        <v>8523569940579.0059</v>
      </c>
      <c r="G25" s="16">
        <f ca="1">SUM('BIFUbC-electricity'!G24,'BIFUbC-coal'!G24,'BIFUbC-natural-gas'!G24,'BIFUbC-biomass'!G24,'BIFUbC-heat'!G24,'BIFUbC-crude-oil'!G24,'BIFUbC-petroleum-diesel'!G24,'BIFUbC-heavy-or-residual-oil'!G24,'BIFUbC-LPG-propane-or-butane'!G24,'BIFUbC-hydrogen'!G24)</f>
        <v>8582262528485.2998</v>
      </c>
      <c r="H25" s="16">
        <f ca="1">SUM('BIFUbC-electricity'!H24,'BIFUbC-coal'!H24,'BIFUbC-natural-gas'!H24,'BIFUbC-biomass'!H24,'BIFUbC-heat'!H24,'BIFUbC-crude-oil'!H24,'BIFUbC-petroleum-diesel'!H24,'BIFUbC-heavy-or-residual-oil'!H24,'BIFUbC-LPG-propane-or-butane'!H24,'BIFUbC-hydrogen'!H24)</f>
        <v>8738286991336.1807</v>
      </c>
      <c r="I25" s="16">
        <f ca="1">SUM('BIFUbC-electricity'!I24,'BIFUbC-coal'!I24,'BIFUbC-natural-gas'!I24,'BIFUbC-biomass'!I24,'BIFUbC-heat'!I24,'BIFUbC-crude-oil'!I24,'BIFUbC-petroleum-diesel'!I24,'BIFUbC-heavy-or-residual-oil'!I24,'BIFUbC-LPG-propane-or-butane'!I24,'BIFUbC-hydrogen'!I24)</f>
        <v>8894311454187.0781</v>
      </c>
      <c r="J25" s="16">
        <f ca="1">SUM('BIFUbC-electricity'!J24,'BIFUbC-coal'!J24,'BIFUbC-natural-gas'!J24,'BIFUbC-biomass'!J24,'BIFUbC-heat'!J24,'BIFUbC-crude-oil'!J24,'BIFUbC-petroleum-diesel'!J24,'BIFUbC-heavy-or-residual-oil'!J24,'BIFUbC-LPG-propane-or-butane'!J24,'BIFUbC-hydrogen'!J24)</f>
        <v>9050335917037.9727</v>
      </c>
      <c r="K25" s="16">
        <f ca="1">SUM('BIFUbC-electricity'!K24,'BIFUbC-coal'!K24,'BIFUbC-natural-gas'!K24,'BIFUbC-biomass'!K24,'BIFUbC-heat'!K24,'BIFUbC-crude-oil'!K24,'BIFUbC-petroleum-diesel'!K24,'BIFUbC-heavy-or-residual-oil'!K24,'BIFUbC-LPG-propane-or-butane'!K24,'BIFUbC-hydrogen'!K24)</f>
        <v>9206360379888.8691</v>
      </c>
      <c r="L25" s="16">
        <f ca="1">SUM('BIFUbC-electricity'!L24,'BIFUbC-coal'!L24,'BIFUbC-natural-gas'!L24,'BIFUbC-biomass'!L24,'BIFUbC-heat'!L24,'BIFUbC-crude-oil'!L24,'BIFUbC-petroleum-diesel'!L24,'BIFUbC-heavy-or-residual-oil'!L24,'BIFUbC-LPG-propane-or-butane'!L24,'BIFUbC-hydrogen'!L24)</f>
        <v>9362384842739.7813</v>
      </c>
      <c r="M25" s="16">
        <f ca="1">SUM('BIFUbC-electricity'!M24,'BIFUbC-coal'!M24,'BIFUbC-natural-gas'!M24,'BIFUbC-biomass'!M24,'BIFUbC-heat'!M24,'BIFUbC-crude-oil'!M24,'BIFUbC-petroleum-diesel'!M24,'BIFUbC-heavy-or-residual-oil'!M24,'BIFUbC-LPG-propane-or-butane'!M24,'BIFUbC-hydrogen'!M24)</f>
        <v>9475734903133.7949</v>
      </c>
      <c r="N25" s="16">
        <f ca="1">SUM('BIFUbC-electricity'!N24,'BIFUbC-coal'!N24,'BIFUbC-natural-gas'!N24,'BIFUbC-biomass'!N24,'BIFUbC-heat'!N24,'BIFUbC-crude-oil'!N24,'BIFUbC-petroleum-diesel'!N24,'BIFUbC-heavy-or-residual-oil'!N24,'BIFUbC-LPG-propane-or-butane'!N24,'BIFUbC-hydrogen'!N24)</f>
        <v>9589084963527.8242</v>
      </c>
      <c r="O25" s="16">
        <f ca="1">SUM('BIFUbC-electricity'!O24,'BIFUbC-coal'!O24,'BIFUbC-natural-gas'!O24,'BIFUbC-biomass'!O24,'BIFUbC-heat'!O24,'BIFUbC-crude-oil'!O24,'BIFUbC-petroleum-diesel'!O24,'BIFUbC-heavy-or-residual-oil'!O24,'BIFUbC-LPG-propane-or-butane'!O24,'BIFUbC-hydrogen'!O24)</f>
        <v>9702435023921.8516</v>
      </c>
      <c r="P25" s="16">
        <f ca="1">SUM('BIFUbC-electricity'!P24,'BIFUbC-coal'!P24,'BIFUbC-natural-gas'!P24,'BIFUbC-biomass'!P24,'BIFUbC-heat'!P24,'BIFUbC-crude-oil'!P24,'BIFUbC-petroleum-diesel'!P24,'BIFUbC-heavy-or-residual-oil'!P24,'BIFUbC-LPG-propane-or-butane'!P24,'BIFUbC-hydrogen'!P24)</f>
        <v>9815785084315.8789</v>
      </c>
      <c r="Q25" s="16">
        <f ca="1">SUM('BIFUbC-electricity'!Q24,'BIFUbC-coal'!Q24,'BIFUbC-natural-gas'!Q24,'BIFUbC-biomass'!Q24,'BIFUbC-heat'!Q24,'BIFUbC-crude-oil'!Q24,'BIFUbC-petroleum-diesel'!Q24,'BIFUbC-heavy-or-residual-oil'!Q24,'BIFUbC-LPG-propane-or-butane'!Q24,'BIFUbC-hydrogen'!Q24)</f>
        <v>9929135144709.9219</v>
      </c>
      <c r="R25" s="16">
        <f ca="1">SUM('BIFUbC-electricity'!R24,'BIFUbC-coal'!R24,'BIFUbC-natural-gas'!R24,'BIFUbC-biomass'!R24,'BIFUbC-heat'!R24,'BIFUbC-crude-oil'!R24,'BIFUbC-petroleum-diesel'!R24,'BIFUbC-heavy-or-residual-oil'!R24,'BIFUbC-LPG-propane-or-butane'!R24,'BIFUbC-hydrogen'!R24)</f>
        <v>10117899066752.305</v>
      </c>
      <c r="S25" s="16">
        <f ca="1">SUM('BIFUbC-electricity'!S24,'BIFUbC-coal'!S24,'BIFUbC-natural-gas'!S24,'BIFUbC-biomass'!S24,'BIFUbC-heat'!S24,'BIFUbC-crude-oil'!S24,'BIFUbC-petroleum-diesel'!S24,'BIFUbC-heavy-or-residual-oil'!S24,'BIFUbC-LPG-propane-or-butane'!S24,'BIFUbC-hydrogen'!S24)</f>
        <v>10306662988794.672</v>
      </c>
      <c r="T25" s="16">
        <f ca="1">SUM('BIFUbC-electricity'!T24,'BIFUbC-coal'!T24,'BIFUbC-natural-gas'!T24,'BIFUbC-biomass'!T24,'BIFUbC-heat'!T24,'BIFUbC-crude-oil'!T24,'BIFUbC-petroleum-diesel'!T24,'BIFUbC-heavy-or-residual-oil'!T24,'BIFUbC-LPG-propane-or-butane'!T24,'BIFUbC-hydrogen'!T24)</f>
        <v>10495426910837.039</v>
      </c>
      <c r="U25" s="16">
        <f ca="1">SUM('BIFUbC-electricity'!U24,'BIFUbC-coal'!U24,'BIFUbC-natural-gas'!U24,'BIFUbC-biomass'!U24,'BIFUbC-heat'!U24,'BIFUbC-crude-oil'!U24,'BIFUbC-petroleum-diesel'!U24,'BIFUbC-heavy-or-residual-oil'!U24,'BIFUbC-LPG-propane-or-butane'!U24,'BIFUbC-hydrogen'!U24)</f>
        <v>10684190832879.406</v>
      </c>
      <c r="V25" s="16">
        <f ca="1">SUM('BIFUbC-electricity'!V24,'BIFUbC-coal'!V24,'BIFUbC-natural-gas'!V24,'BIFUbC-biomass'!V24,'BIFUbC-heat'!V24,'BIFUbC-crude-oil'!V24,'BIFUbC-petroleum-diesel'!V24,'BIFUbC-heavy-or-residual-oil'!V24,'BIFUbC-LPG-propane-or-butane'!V24,'BIFUbC-hydrogen'!V24)</f>
        <v>10872954754921.797</v>
      </c>
      <c r="W25" s="16">
        <f ca="1">SUM('BIFUbC-electricity'!W24,'BIFUbC-coal'!W24,'BIFUbC-natural-gas'!W24,'BIFUbC-biomass'!W24,'BIFUbC-heat'!W24,'BIFUbC-crude-oil'!W24,'BIFUbC-petroleum-diesel'!W24,'BIFUbC-heavy-or-residual-oil'!W24,'BIFUbC-LPG-propane-or-butane'!W24,'BIFUbC-hydrogen'!W24)</f>
        <v>10961166861433.002</v>
      </c>
      <c r="X25" s="16">
        <f ca="1">SUM('BIFUbC-electricity'!X24,'BIFUbC-coal'!X24,'BIFUbC-natural-gas'!X24,'BIFUbC-biomass'!X24,'BIFUbC-heat'!X24,'BIFUbC-crude-oil'!X24,'BIFUbC-petroleum-diesel'!X24,'BIFUbC-heavy-or-residual-oil'!X24,'BIFUbC-LPG-propane-or-butane'!X24,'BIFUbC-hydrogen'!X24)</f>
        <v>11117937023988.23</v>
      </c>
      <c r="Y25" s="16">
        <f ca="1">SUM('BIFUbC-electricity'!Y24,'BIFUbC-coal'!Y24,'BIFUbC-natural-gas'!Y24,'BIFUbC-biomass'!Y24,'BIFUbC-heat'!Y24,'BIFUbC-crude-oil'!Y24,'BIFUbC-petroleum-diesel'!Y24,'BIFUbC-heavy-or-residual-oil'!Y24,'BIFUbC-LPG-propane-or-butane'!Y24,'BIFUbC-hydrogen'!Y24)</f>
        <v>11274707186543.396</v>
      </c>
      <c r="Z25" s="16">
        <f ca="1">SUM('BIFUbC-electricity'!Z24,'BIFUbC-coal'!Z24,'BIFUbC-natural-gas'!Z24,'BIFUbC-biomass'!Z24,'BIFUbC-heat'!Z24,'BIFUbC-crude-oil'!Z24,'BIFUbC-petroleum-diesel'!Z24,'BIFUbC-heavy-or-residual-oil'!Z24,'BIFUbC-LPG-propane-or-butane'!Z24,'BIFUbC-hydrogen'!Z24)</f>
        <v>11431477349098.625</v>
      </c>
      <c r="AA25" s="16">
        <f ca="1">SUM('BIFUbC-electricity'!AA24,'BIFUbC-coal'!AA24,'BIFUbC-natural-gas'!AA24,'BIFUbC-biomass'!AA24,'BIFUbC-heat'!AA24,'BIFUbC-crude-oil'!AA24,'BIFUbC-petroleum-diesel'!AA24,'BIFUbC-heavy-or-residual-oil'!AA24,'BIFUbC-LPG-propane-or-butane'!AA24,'BIFUbC-hydrogen'!AA24)</f>
        <v>11588247511653.789</v>
      </c>
      <c r="AB25" s="16">
        <f ca="1">SUM('BIFUbC-electricity'!AB24,'BIFUbC-coal'!AB24,'BIFUbC-natural-gas'!AB24,'BIFUbC-biomass'!AB24,'BIFUbC-heat'!AB24,'BIFUbC-crude-oil'!AB24,'BIFUbC-petroleum-diesel'!AB24,'BIFUbC-heavy-or-residual-oil'!AB24,'BIFUbC-LPG-propane-or-butane'!AB24,'BIFUbC-hydrogen'!AB24)</f>
        <v>11745017674209.02</v>
      </c>
      <c r="AC25" s="16">
        <f ca="1">SUM('BIFUbC-electricity'!AC24,'BIFUbC-coal'!AC24,'BIFUbC-natural-gas'!AC24,'BIFUbC-biomass'!AC24,'BIFUbC-heat'!AC24,'BIFUbC-crude-oil'!AC24,'BIFUbC-petroleum-diesel'!AC24,'BIFUbC-heavy-or-residual-oil'!AC24,'BIFUbC-LPG-propane-or-butane'!AC24,'BIFUbC-hydrogen'!AC24)</f>
        <v>11901787836764.188</v>
      </c>
      <c r="AD25" s="16">
        <f ca="1">SUM('BIFUbC-electricity'!AD24,'BIFUbC-coal'!AD24,'BIFUbC-natural-gas'!AD24,'BIFUbC-biomass'!AD24,'BIFUbC-heat'!AD24,'BIFUbC-crude-oil'!AD24,'BIFUbC-petroleum-diesel'!AD24,'BIFUbC-heavy-or-residual-oil'!AD24,'BIFUbC-LPG-propane-or-butane'!AD24,'BIFUbC-hydrogen'!AD24)</f>
        <v>12058557999319.414</v>
      </c>
      <c r="AE25" s="16">
        <f ca="1">SUM('BIFUbC-electricity'!AE24,'BIFUbC-coal'!AE24,'BIFUbC-natural-gas'!AE24,'BIFUbC-biomass'!AE24,'BIFUbC-heat'!AE24,'BIFUbC-crude-oil'!AE24,'BIFUbC-petroleum-diesel'!AE24,'BIFUbC-heavy-or-residual-oil'!AE24,'BIFUbC-LPG-propane-or-butane'!AE24,'BIFUbC-hydrogen'!AE24)</f>
        <v>12215328161874.645</v>
      </c>
      <c r="AF25" s="16">
        <f ca="1">SUM('BIFUbC-electricity'!AF24,'BIFUbC-coal'!AF24,'BIFUbC-natural-gas'!AF24,'BIFUbC-biomass'!AF24,'BIFUbC-heat'!AF24,'BIFUbC-crude-oil'!AF24,'BIFUbC-petroleum-diesel'!AF24,'BIFUbC-heavy-or-residual-oil'!AF24,'BIFUbC-LPG-propane-or-butane'!AF24,'BIFUbC-hydrogen'!AF24)</f>
        <v>12372098324429.813</v>
      </c>
    </row>
    <row r="26" spans="1:32">
      <c r="A26" t="s">
        <v>25</v>
      </c>
      <c r="B26" s="16">
        <f ca="1">SUM('BIFUbC-electricity'!B25,'BIFUbC-coal'!B25,'BIFUbC-natural-gas'!B25,'BIFUbC-biomass'!B25,'BIFUbC-heat'!B25,'BIFUbC-crude-oil'!B25,'BIFUbC-petroleum-diesel'!B25,'BIFUbC-heavy-or-residual-oil'!B25,'BIFUbC-LPG-propane-or-butane'!B25,'BIFUbC-hydrogen'!B25)</f>
        <v>9941952530082.7344</v>
      </c>
      <c r="C26" s="16">
        <f ca="1">SUM('BIFUbC-electricity'!C25,'BIFUbC-coal'!C25,'BIFUbC-natural-gas'!C25,'BIFUbC-biomass'!C25,'BIFUbC-heat'!C25,'BIFUbC-crude-oil'!C25,'BIFUbC-petroleum-diesel'!C25,'BIFUbC-heavy-or-residual-oil'!C25,'BIFUbC-LPG-propane-or-butane'!C25,'BIFUbC-hydrogen'!C25)</f>
        <v>9951894482612.8145</v>
      </c>
      <c r="D26" s="16">
        <f ca="1">SUM('BIFUbC-electricity'!D25,'BIFUbC-coal'!D25,'BIFUbC-natural-gas'!D25,'BIFUbC-biomass'!D25,'BIFUbC-heat'!D25,'BIFUbC-crude-oil'!D25,'BIFUbC-petroleum-diesel'!D25,'BIFUbC-heavy-or-residual-oil'!D25,'BIFUbC-LPG-propane-or-butane'!D25,'BIFUbC-hydrogen'!D25)</f>
        <v>9961846377095.4258</v>
      </c>
      <c r="E26" s="16">
        <f ca="1">SUM('BIFUbC-electricity'!E25,'BIFUbC-coal'!E25,'BIFUbC-natural-gas'!E25,'BIFUbC-biomass'!E25,'BIFUbC-heat'!E25,'BIFUbC-crude-oil'!E25,'BIFUbC-petroleum-diesel'!E25,'BIFUbC-heavy-or-residual-oil'!E25,'BIFUbC-LPG-propane-or-butane'!E25,'BIFUbC-hydrogen'!E25)</f>
        <v>9971808223472.5195</v>
      </c>
      <c r="F26" s="16">
        <f ca="1">SUM('BIFUbC-electricity'!F25,'BIFUbC-coal'!F25,'BIFUbC-natural-gas'!F25,'BIFUbC-biomass'!F25,'BIFUbC-heat'!F25,'BIFUbC-crude-oil'!F25,'BIFUbC-petroleum-diesel'!F25,'BIFUbC-heavy-or-residual-oil'!F25,'BIFUbC-LPG-propane-or-butane'!F25,'BIFUbC-hydrogen'!F25)</f>
        <v>9981780031695.9922</v>
      </c>
      <c r="G26" s="16">
        <f ca="1">SUM('BIFUbC-electricity'!G25,'BIFUbC-coal'!G25,'BIFUbC-natural-gas'!G25,'BIFUbC-biomass'!G25,'BIFUbC-heat'!G25,'BIFUbC-crude-oil'!G25,'BIFUbC-petroleum-diesel'!G25,'BIFUbC-heavy-or-residual-oil'!G25,'BIFUbC-LPG-propane-or-butane'!G25,'BIFUbC-hydrogen'!G25)</f>
        <v>9991761811727.6875</v>
      </c>
      <c r="H26" s="16">
        <f ca="1">SUM('BIFUbC-electricity'!H25,'BIFUbC-coal'!H25,'BIFUbC-natural-gas'!H25,'BIFUbC-biomass'!H25,'BIFUbC-heat'!H25,'BIFUbC-crude-oil'!H25,'BIFUbC-petroleum-diesel'!H25,'BIFUbC-heavy-or-residual-oil'!H25,'BIFUbC-LPG-propane-or-butane'!H25,'BIFUbC-hydrogen'!H25)</f>
        <v>10001753573539.412</v>
      </c>
      <c r="I26" s="16">
        <f ca="1">SUM('BIFUbC-electricity'!I25,'BIFUbC-coal'!I25,'BIFUbC-natural-gas'!I25,'BIFUbC-biomass'!I25,'BIFUbC-heat'!I25,'BIFUbC-crude-oil'!I25,'BIFUbC-petroleum-diesel'!I25,'BIFUbC-heavy-or-residual-oil'!I25,'BIFUbC-LPG-propane-or-butane'!I25,'BIFUbC-hydrogen'!I25)</f>
        <v>10011755327112.953</v>
      </c>
      <c r="J26" s="16">
        <f ca="1">SUM('BIFUbC-electricity'!J25,'BIFUbC-coal'!J25,'BIFUbC-natural-gas'!J25,'BIFUbC-biomass'!J25,'BIFUbC-heat'!J25,'BIFUbC-crude-oil'!J25,'BIFUbC-petroleum-diesel'!J25,'BIFUbC-heavy-or-residual-oil'!J25,'BIFUbC-LPG-propane-or-butane'!J25,'BIFUbC-hydrogen'!J25)</f>
        <v>10021767082440.064</v>
      </c>
      <c r="K26" s="16">
        <f ca="1">SUM('BIFUbC-electricity'!K25,'BIFUbC-coal'!K25,'BIFUbC-natural-gas'!K25,'BIFUbC-biomass'!K25,'BIFUbC-heat'!K25,'BIFUbC-crude-oil'!K25,'BIFUbC-petroleum-diesel'!K25,'BIFUbC-heavy-or-residual-oil'!K25,'BIFUbC-LPG-propane-or-butane'!K25,'BIFUbC-hydrogen'!K25)</f>
        <v>10031788849522.504</v>
      </c>
      <c r="L26" s="16">
        <f ca="1">SUM('BIFUbC-electricity'!L25,'BIFUbC-coal'!L25,'BIFUbC-natural-gas'!L25,'BIFUbC-biomass'!L25,'BIFUbC-heat'!L25,'BIFUbC-crude-oil'!L25,'BIFUbC-petroleum-diesel'!L25,'BIFUbC-heavy-or-residual-oil'!L25,'BIFUbC-LPG-propane-or-butane'!L25,'BIFUbC-hydrogen'!L25)</f>
        <v>10041820638372.025</v>
      </c>
      <c r="M26" s="16">
        <f ca="1">SUM('BIFUbC-electricity'!M25,'BIFUbC-coal'!M25,'BIFUbC-natural-gas'!M25,'BIFUbC-biomass'!M25,'BIFUbC-heat'!M25,'BIFUbC-crude-oil'!M25,'BIFUbC-petroleum-diesel'!M25,'BIFUbC-heavy-or-residual-oil'!M25,'BIFUbC-LPG-propane-or-butane'!M25,'BIFUbC-hydrogen'!M25)</f>
        <v>10051862459010.395</v>
      </c>
      <c r="N26" s="16">
        <f ca="1">SUM('BIFUbC-electricity'!N25,'BIFUbC-coal'!N25,'BIFUbC-natural-gas'!N25,'BIFUbC-biomass'!N25,'BIFUbC-heat'!N25,'BIFUbC-crude-oil'!N25,'BIFUbC-petroleum-diesel'!N25,'BIFUbC-heavy-or-residual-oil'!N25,'BIFUbC-LPG-propane-or-butane'!N25,'BIFUbC-hydrogen'!N25)</f>
        <v>10061914321469.406</v>
      </c>
      <c r="O26" s="16">
        <f ca="1">SUM('BIFUbC-electricity'!O25,'BIFUbC-coal'!O25,'BIFUbC-natural-gas'!O25,'BIFUbC-biomass'!O25,'BIFUbC-heat'!O25,'BIFUbC-crude-oil'!O25,'BIFUbC-petroleum-diesel'!O25,'BIFUbC-heavy-or-residual-oil'!O25,'BIFUbC-LPG-propane-or-butane'!O25,'BIFUbC-hydrogen'!O25)</f>
        <v>10071976235790.873</v>
      </c>
      <c r="P26" s="16">
        <f ca="1">SUM('BIFUbC-electricity'!P25,'BIFUbC-coal'!P25,'BIFUbC-natural-gas'!P25,'BIFUbC-biomass'!P25,'BIFUbC-heat'!P25,'BIFUbC-crude-oil'!P25,'BIFUbC-petroleum-diesel'!P25,'BIFUbC-heavy-or-residual-oil'!P25,'BIFUbC-LPG-propane-or-butane'!P25,'BIFUbC-hydrogen'!P25)</f>
        <v>10082048212026.662</v>
      </c>
      <c r="Q26" s="16">
        <f ca="1">SUM('BIFUbC-electricity'!Q25,'BIFUbC-coal'!Q25,'BIFUbC-natural-gas'!Q25,'BIFUbC-biomass'!Q25,'BIFUbC-heat'!Q25,'BIFUbC-crude-oil'!Q25,'BIFUbC-petroleum-diesel'!Q25,'BIFUbC-heavy-or-residual-oil'!Q25,'BIFUbC-LPG-propane-or-butane'!Q25,'BIFUbC-hydrogen'!Q25)</f>
        <v>10092130260238.688</v>
      </c>
      <c r="R26" s="16">
        <f ca="1">SUM('BIFUbC-electricity'!R25,'BIFUbC-coal'!R25,'BIFUbC-natural-gas'!R25,'BIFUbC-biomass'!R25,'BIFUbC-heat'!R25,'BIFUbC-crude-oil'!R25,'BIFUbC-petroleum-diesel'!R25,'BIFUbC-heavy-or-residual-oil'!R25,'BIFUbC-LPG-propane-or-butane'!R25,'BIFUbC-hydrogen'!R25)</f>
        <v>10102222390498.924</v>
      </c>
      <c r="S26" s="16">
        <f ca="1">SUM('BIFUbC-electricity'!S25,'BIFUbC-coal'!S25,'BIFUbC-natural-gas'!S25,'BIFUbC-biomass'!S25,'BIFUbC-heat'!S25,'BIFUbC-crude-oil'!S25,'BIFUbC-petroleum-diesel'!S25,'BIFUbC-heavy-or-residual-oil'!S25,'BIFUbC-LPG-propane-or-butane'!S25,'BIFUbC-hydrogen'!S25)</f>
        <v>10112324612889.422</v>
      </c>
      <c r="T26" s="16">
        <f ca="1">SUM('BIFUbC-electricity'!T25,'BIFUbC-coal'!T25,'BIFUbC-natural-gas'!T25,'BIFUbC-biomass'!T25,'BIFUbC-heat'!T25,'BIFUbC-crude-oil'!T25,'BIFUbC-petroleum-diesel'!T25,'BIFUbC-heavy-or-residual-oil'!T25,'BIFUbC-LPG-propane-or-butane'!T25,'BIFUbC-hydrogen'!T25)</f>
        <v>10122436937502.311</v>
      </c>
      <c r="U26" s="16">
        <f ca="1">SUM('BIFUbC-electricity'!U25,'BIFUbC-coal'!U25,'BIFUbC-natural-gas'!U25,'BIFUbC-biomass'!U25,'BIFUbC-heat'!U25,'BIFUbC-crude-oil'!U25,'BIFUbC-petroleum-diesel'!U25,'BIFUbC-heavy-or-residual-oil'!U25,'BIFUbC-LPG-propane-or-butane'!U25,'BIFUbC-hydrogen'!U25)</f>
        <v>10132559374439.813</v>
      </c>
      <c r="V26" s="16">
        <f ca="1">SUM('BIFUbC-electricity'!V25,'BIFUbC-coal'!V25,'BIFUbC-natural-gas'!V25,'BIFUbC-biomass'!V25,'BIFUbC-heat'!V25,'BIFUbC-crude-oil'!V25,'BIFUbC-petroleum-diesel'!V25,'BIFUbC-heavy-or-residual-oil'!V25,'BIFUbC-LPG-propane-or-butane'!V25,'BIFUbC-hydrogen'!V25)</f>
        <v>10142691933814.252</v>
      </c>
      <c r="W26" s="16">
        <f ca="1">SUM('BIFUbC-electricity'!W25,'BIFUbC-coal'!W25,'BIFUbC-natural-gas'!W25,'BIFUbC-biomass'!W25,'BIFUbC-heat'!W25,'BIFUbC-crude-oil'!W25,'BIFUbC-petroleum-diesel'!W25,'BIFUbC-heavy-or-residual-oil'!W25,'BIFUbC-LPG-propane-or-butane'!W25,'BIFUbC-hydrogen'!W25)</f>
        <v>10091978474145.18</v>
      </c>
      <c r="X26" s="16">
        <f ca="1">SUM('BIFUbC-electricity'!X25,'BIFUbC-coal'!X25,'BIFUbC-natural-gas'!X25,'BIFUbC-biomass'!X25,'BIFUbC-heat'!X25,'BIFUbC-crude-oil'!X25,'BIFUbC-petroleum-diesel'!X25,'BIFUbC-heavy-or-residual-oil'!X25,'BIFUbC-LPG-propane-or-butane'!X25,'BIFUbC-hydrogen'!X25)</f>
        <v>10041518581774.453</v>
      </c>
      <c r="Y26" s="16">
        <f ca="1">SUM('BIFUbC-electricity'!Y25,'BIFUbC-coal'!Y25,'BIFUbC-natural-gas'!Y25,'BIFUbC-biomass'!Y25,'BIFUbC-heat'!Y25,'BIFUbC-crude-oil'!Y25,'BIFUbC-petroleum-diesel'!Y25,'BIFUbC-heavy-or-residual-oil'!Y25,'BIFUbC-LPG-propane-or-butane'!Y25,'BIFUbC-hydrogen'!Y25)</f>
        <v>9991310988865.582</v>
      </c>
      <c r="Z26" s="16">
        <f ca="1">SUM('BIFUbC-electricity'!Z25,'BIFUbC-coal'!Z25,'BIFUbC-natural-gas'!Z25,'BIFUbC-biomass'!Z25,'BIFUbC-heat'!Z25,'BIFUbC-crude-oil'!Z25,'BIFUbC-petroleum-diesel'!Z25,'BIFUbC-heavy-or-residual-oil'!Z25,'BIFUbC-LPG-propane-or-butane'!Z25,'BIFUbC-hydrogen'!Z25)</f>
        <v>9941354433921.2539</v>
      </c>
      <c r="AA26" s="16">
        <f ca="1">SUM('BIFUbC-electricity'!AA25,'BIFUbC-coal'!AA25,'BIFUbC-natural-gas'!AA25,'BIFUbC-biomass'!AA25,'BIFUbC-heat'!AA25,'BIFUbC-crude-oil'!AA25,'BIFUbC-petroleum-diesel'!AA25,'BIFUbC-heavy-or-residual-oil'!AA25,'BIFUbC-LPG-propane-or-butane'!AA25,'BIFUbC-hydrogen'!AA25)</f>
        <v>9891647661751.6484</v>
      </c>
      <c r="AB26" s="16">
        <f ca="1">SUM('BIFUbC-electricity'!AB25,'BIFUbC-coal'!AB25,'BIFUbC-natural-gas'!AB25,'BIFUbC-biomass'!AB25,'BIFUbC-heat'!AB25,'BIFUbC-crude-oil'!AB25,'BIFUbC-petroleum-diesel'!AB25,'BIFUbC-heavy-or-residual-oil'!AB25,'BIFUbC-LPG-propane-or-butane'!AB25,'BIFUbC-hydrogen'!AB25)</f>
        <v>9842189423442.8887</v>
      </c>
      <c r="AC26" s="16">
        <f ca="1">SUM('BIFUbC-electricity'!AC25,'BIFUbC-coal'!AC25,'BIFUbC-natural-gas'!AC25,'BIFUbC-biomass'!AC25,'BIFUbC-heat'!AC25,'BIFUbC-crude-oil'!AC25,'BIFUbC-petroleum-diesel'!AC25,'BIFUbC-heavy-or-residual-oil'!AC25,'BIFUbC-LPG-propane-or-butane'!AC25,'BIFUbC-hydrogen'!AC25)</f>
        <v>9792978476325.6758</v>
      </c>
      <c r="AD26" s="16">
        <f ca="1">SUM('BIFUbC-electricity'!AD25,'BIFUbC-coal'!AD25,'BIFUbC-natural-gas'!AD25,'BIFUbC-biomass'!AD25,'BIFUbC-heat'!AD25,'BIFUbC-crude-oil'!AD25,'BIFUbC-petroleum-diesel'!AD25,'BIFUbC-heavy-or-residual-oil'!AD25,'BIFUbC-LPG-propane-or-butane'!AD25,'BIFUbC-hydrogen'!AD25)</f>
        <v>9744013583944.0469</v>
      </c>
      <c r="AE26" s="16">
        <f ca="1">SUM('BIFUbC-electricity'!AE25,'BIFUbC-coal'!AE25,'BIFUbC-natural-gas'!AE25,'BIFUbC-biomass'!AE25,'BIFUbC-heat'!AE25,'BIFUbC-crude-oil'!AE25,'BIFUbC-petroleum-diesel'!AE25,'BIFUbC-heavy-or-residual-oil'!AE25,'BIFUbC-LPG-propane-or-butane'!AE25,'BIFUbC-hydrogen'!AE25)</f>
        <v>9695293516024.3281</v>
      </c>
      <c r="AF26" s="16">
        <f ca="1">SUM('BIFUbC-electricity'!AF25,'BIFUbC-coal'!AF25,'BIFUbC-natural-gas'!AF25,'BIFUbC-biomass'!AF25,'BIFUbC-heat'!AF25,'BIFUbC-crude-oil'!AF25,'BIFUbC-petroleum-diesel'!AF25,'BIFUbC-heavy-or-residual-oil'!AF25,'BIFUbC-LPG-propane-or-butane'!AF25,'BIFUbC-hydrogen'!AF25)</f>
        <v>9646817048444.2031</v>
      </c>
    </row>
    <row r="27" spans="1:32">
      <c r="A27" t="s">
        <v>26</v>
      </c>
      <c r="B27" s="16">
        <f>SUM('BIFUbC-electricity'!B26,'BIFUbC-coal'!B26,'BIFUbC-natural-gas'!B26,'BIFUbC-biomass'!B26,'BIFUbC-heat'!B26,'BIFUbC-crude-oil'!B26,'BIFUbC-petroleum-diesel'!B26,'BIFUbC-heavy-or-residual-oil'!B26,'BIFUbC-LPG-propane-or-butane'!B26,'BIFUbC-hydrogen'!B26)</f>
        <v>51461508248358.055</v>
      </c>
      <c r="C27" s="16">
        <f>SUM('BIFUbC-electricity'!C26,'BIFUbC-coal'!C26,'BIFUbC-natural-gas'!C26,'BIFUbC-biomass'!C26,'BIFUbC-heat'!C26,'BIFUbC-crude-oil'!C26,'BIFUbC-petroleum-diesel'!C26,'BIFUbC-heavy-or-residual-oil'!C26,'BIFUbC-LPG-propane-or-butane'!C26,'BIFUbC-hydrogen'!C26)</f>
        <v>52740846634568.648</v>
      </c>
      <c r="D27" s="16">
        <f>SUM('BIFUbC-electricity'!D26,'BIFUbC-coal'!D26,'BIFUbC-natural-gas'!D26,'BIFUbC-biomass'!D26,'BIFUbC-heat'!D26,'BIFUbC-crude-oil'!D26,'BIFUbC-petroleum-diesel'!D26,'BIFUbC-heavy-or-residual-oil'!D26,'BIFUbC-LPG-propane-or-butane'!D26,'BIFUbC-hydrogen'!D26)</f>
        <v>54020185020779.266</v>
      </c>
      <c r="E27" s="16">
        <f>SUM('BIFUbC-electricity'!E26,'BIFUbC-coal'!E26,'BIFUbC-natural-gas'!E26,'BIFUbC-biomass'!E26,'BIFUbC-heat'!E26,'BIFUbC-crude-oil'!E26,'BIFUbC-petroleum-diesel'!E26,'BIFUbC-heavy-or-residual-oil'!E26,'BIFUbC-LPG-propane-or-butane'!E26,'BIFUbC-hydrogen'!E26)</f>
        <v>55299523406989.844</v>
      </c>
      <c r="F27" s="16">
        <f>SUM('BIFUbC-electricity'!F26,'BIFUbC-coal'!F26,'BIFUbC-natural-gas'!F26,'BIFUbC-biomass'!F26,'BIFUbC-heat'!F26,'BIFUbC-crude-oil'!F26,'BIFUbC-petroleum-diesel'!F26,'BIFUbC-heavy-or-residual-oil'!F26,'BIFUbC-LPG-propane-or-butane'!F26,'BIFUbC-hydrogen'!F26)</f>
        <v>56578861793200.445</v>
      </c>
      <c r="G27" s="16">
        <f>SUM('BIFUbC-electricity'!G26,'BIFUbC-coal'!G26,'BIFUbC-natural-gas'!G26,'BIFUbC-biomass'!G26,'BIFUbC-heat'!G26,'BIFUbC-crude-oil'!G26,'BIFUbC-petroleum-diesel'!G26,'BIFUbC-heavy-or-residual-oil'!G26,'BIFUbC-LPG-propane-or-butane'!G26,'BIFUbC-hydrogen'!G26)</f>
        <v>57858200179411.031</v>
      </c>
      <c r="H27" s="16">
        <f>SUM('BIFUbC-electricity'!H26,'BIFUbC-coal'!H26,'BIFUbC-natural-gas'!H26,'BIFUbC-biomass'!H26,'BIFUbC-heat'!H26,'BIFUbC-crude-oil'!H26,'BIFUbC-petroleum-diesel'!H26,'BIFUbC-heavy-or-residual-oil'!H26,'BIFUbC-LPG-propane-or-butane'!H26,'BIFUbC-hydrogen'!H26)</f>
        <v>58523784181022.664</v>
      </c>
      <c r="I27" s="16">
        <f>SUM('BIFUbC-electricity'!I26,'BIFUbC-coal'!I26,'BIFUbC-natural-gas'!I26,'BIFUbC-biomass'!I26,'BIFUbC-heat'!I26,'BIFUbC-crude-oil'!I26,'BIFUbC-petroleum-diesel'!I26,'BIFUbC-heavy-or-residual-oil'!I26,'BIFUbC-LPG-propane-or-butane'!I26,'BIFUbC-hydrogen'!I26)</f>
        <v>59189368182634.117</v>
      </c>
      <c r="J27" s="16">
        <f>SUM('BIFUbC-electricity'!J26,'BIFUbC-coal'!J26,'BIFUbC-natural-gas'!J26,'BIFUbC-biomass'!J26,'BIFUbC-heat'!J26,'BIFUbC-crude-oil'!J26,'BIFUbC-petroleum-diesel'!J26,'BIFUbC-heavy-or-residual-oil'!J26,'BIFUbC-LPG-propane-or-butane'!J26,'BIFUbC-hydrogen'!J26)</f>
        <v>59854952184245.539</v>
      </c>
      <c r="K27" s="16">
        <f>SUM('BIFUbC-electricity'!K26,'BIFUbC-coal'!K26,'BIFUbC-natural-gas'!K26,'BIFUbC-biomass'!K26,'BIFUbC-heat'!K26,'BIFUbC-crude-oil'!K26,'BIFUbC-petroleum-diesel'!K26,'BIFUbC-heavy-or-residual-oil'!K26,'BIFUbC-LPG-propane-or-butane'!K26,'BIFUbC-hydrogen'!K26)</f>
        <v>60520536185857.008</v>
      </c>
      <c r="L27" s="16">
        <f>SUM('BIFUbC-electricity'!L26,'BIFUbC-coal'!L26,'BIFUbC-natural-gas'!L26,'BIFUbC-biomass'!L26,'BIFUbC-heat'!L26,'BIFUbC-crude-oil'!L26,'BIFUbC-petroleum-diesel'!L26,'BIFUbC-heavy-or-residual-oil'!L26,'BIFUbC-LPG-propane-or-butane'!L26,'BIFUbC-hydrogen'!L26)</f>
        <v>61186120187468.492</v>
      </c>
      <c r="M27" s="16">
        <f>SUM('BIFUbC-electricity'!M26,'BIFUbC-coal'!M26,'BIFUbC-natural-gas'!M26,'BIFUbC-biomass'!M26,'BIFUbC-heat'!M26,'BIFUbC-crude-oil'!M26,'BIFUbC-petroleum-diesel'!M26,'BIFUbC-heavy-or-residual-oil'!M26,'BIFUbC-LPG-propane-or-butane'!M26,'BIFUbC-hydrogen'!M26)</f>
        <v>61695785066214.813</v>
      </c>
      <c r="N27" s="16">
        <f>SUM('BIFUbC-electricity'!N26,'BIFUbC-coal'!N26,'BIFUbC-natural-gas'!N26,'BIFUbC-biomass'!N26,'BIFUbC-heat'!N26,'BIFUbC-crude-oil'!N26,'BIFUbC-petroleum-diesel'!N26,'BIFUbC-heavy-or-residual-oil'!N26,'BIFUbC-LPG-propane-or-butane'!N26,'BIFUbC-hydrogen'!N26)</f>
        <v>62205449944961.141</v>
      </c>
      <c r="O27" s="16">
        <f>SUM('BIFUbC-electricity'!O26,'BIFUbC-coal'!O26,'BIFUbC-natural-gas'!O26,'BIFUbC-biomass'!O26,'BIFUbC-heat'!O26,'BIFUbC-crude-oil'!O26,'BIFUbC-petroleum-diesel'!O26,'BIFUbC-heavy-or-residual-oil'!O26,'BIFUbC-LPG-propane-or-butane'!O26,'BIFUbC-hydrogen'!O26)</f>
        <v>62715114823707.531</v>
      </c>
      <c r="P27" s="16">
        <f>SUM('BIFUbC-electricity'!P26,'BIFUbC-coal'!P26,'BIFUbC-natural-gas'!P26,'BIFUbC-biomass'!P26,'BIFUbC-heat'!P26,'BIFUbC-crude-oil'!P26,'BIFUbC-petroleum-diesel'!P26,'BIFUbC-heavy-or-residual-oil'!P26,'BIFUbC-LPG-propane-or-butane'!P26,'BIFUbC-hydrogen'!P26)</f>
        <v>63224779702453.859</v>
      </c>
      <c r="Q27" s="16">
        <f>SUM('BIFUbC-electricity'!Q26,'BIFUbC-coal'!Q26,'BIFUbC-natural-gas'!Q26,'BIFUbC-biomass'!Q26,'BIFUbC-heat'!Q26,'BIFUbC-crude-oil'!Q26,'BIFUbC-petroleum-diesel'!Q26,'BIFUbC-heavy-or-residual-oil'!Q26,'BIFUbC-LPG-propane-or-butane'!Q26,'BIFUbC-hydrogen'!Q26)</f>
        <v>63734444581200.148</v>
      </c>
      <c r="R27" s="16">
        <f>SUM('BIFUbC-electricity'!R26,'BIFUbC-coal'!R26,'BIFUbC-natural-gas'!R26,'BIFUbC-biomass'!R26,'BIFUbC-heat'!R26,'BIFUbC-crude-oil'!R26,'BIFUbC-petroleum-diesel'!R26,'BIFUbC-heavy-or-residual-oil'!R26,'BIFUbC-LPG-propane-or-butane'!R26,'BIFUbC-hydrogen'!R26)</f>
        <v>64176761104743.5</v>
      </c>
      <c r="S27" s="16">
        <f>SUM('BIFUbC-electricity'!S26,'BIFUbC-coal'!S26,'BIFUbC-natural-gas'!S26,'BIFUbC-biomass'!S26,'BIFUbC-heat'!S26,'BIFUbC-crude-oil'!S26,'BIFUbC-petroleum-diesel'!S26,'BIFUbC-heavy-or-residual-oil'!S26,'BIFUbC-LPG-propane-or-butane'!S26,'BIFUbC-hydrogen'!S26)</f>
        <v>64619077628286.641</v>
      </c>
      <c r="T27" s="16">
        <f>SUM('BIFUbC-electricity'!T26,'BIFUbC-coal'!T26,'BIFUbC-natural-gas'!T26,'BIFUbC-biomass'!T26,'BIFUbC-heat'!T26,'BIFUbC-crude-oil'!T26,'BIFUbC-petroleum-diesel'!T26,'BIFUbC-heavy-or-residual-oil'!T26,'BIFUbC-LPG-propane-or-butane'!T26,'BIFUbC-hydrogen'!T26)</f>
        <v>65061394151829.789</v>
      </c>
      <c r="U27" s="16">
        <f>SUM('BIFUbC-electricity'!U26,'BIFUbC-coal'!U26,'BIFUbC-natural-gas'!U26,'BIFUbC-biomass'!U26,'BIFUbC-heat'!U26,'BIFUbC-crude-oil'!U26,'BIFUbC-petroleum-diesel'!U26,'BIFUbC-heavy-or-residual-oil'!U26,'BIFUbC-LPG-propane-or-butane'!U26,'BIFUbC-hydrogen'!U26)</f>
        <v>65503710675373.016</v>
      </c>
      <c r="V27" s="16">
        <f>SUM('BIFUbC-electricity'!V26,'BIFUbC-coal'!V26,'BIFUbC-natural-gas'!V26,'BIFUbC-biomass'!V26,'BIFUbC-heat'!V26,'BIFUbC-crude-oil'!V26,'BIFUbC-petroleum-diesel'!V26,'BIFUbC-heavy-or-residual-oil'!V26,'BIFUbC-LPG-propane-or-butane'!V26,'BIFUbC-hydrogen'!V26)</f>
        <v>65946027198916.047</v>
      </c>
      <c r="W27" s="16">
        <f>SUM('BIFUbC-electricity'!W26,'BIFUbC-coal'!W26,'BIFUbC-natural-gas'!W26,'BIFUbC-biomass'!W26,'BIFUbC-heat'!W26,'BIFUbC-crude-oil'!W26,'BIFUbC-petroleum-diesel'!W26,'BIFUbC-heavy-or-residual-oil'!W26,'BIFUbC-LPG-propane-or-butane'!W26,'BIFUbC-hydrogen'!W26)</f>
        <v>66478141529396.828</v>
      </c>
      <c r="X27" s="16">
        <f>SUM('BIFUbC-electricity'!X26,'BIFUbC-coal'!X26,'BIFUbC-natural-gas'!X26,'BIFUbC-biomass'!X26,'BIFUbC-heat'!X26,'BIFUbC-crude-oil'!X26,'BIFUbC-petroleum-diesel'!X26,'BIFUbC-heavy-or-residual-oil'!X26,'BIFUbC-LPG-propane-or-butane'!X26,'BIFUbC-hydrogen'!X26)</f>
        <v>66949030082420.141</v>
      </c>
      <c r="Y27" s="16">
        <f>SUM('BIFUbC-electricity'!Y26,'BIFUbC-coal'!Y26,'BIFUbC-natural-gas'!Y26,'BIFUbC-biomass'!Y26,'BIFUbC-heat'!Y26,'BIFUbC-crude-oil'!Y26,'BIFUbC-petroleum-diesel'!Y26,'BIFUbC-heavy-or-residual-oil'!Y26,'BIFUbC-LPG-propane-or-butane'!Y26,'BIFUbC-hydrogen'!Y26)</f>
        <v>67419918635443.547</v>
      </c>
      <c r="Z27" s="16">
        <f>SUM('BIFUbC-electricity'!Z26,'BIFUbC-coal'!Z26,'BIFUbC-natural-gas'!Z26,'BIFUbC-biomass'!Z26,'BIFUbC-heat'!Z26,'BIFUbC-crude-oil'!Z26,'BIFUbC-petroleum-diesel'!Z26,'BIFUbC-heavy-or-residual-oil'!Z26,'BIFUbC-LPG-propane-or-butane'!Z26,'BIFUbC-hydrogen'!Z26)</f>
        <v>67890807188466.797</v>
      </c>
      <c r="AA27" s="16">
        <f>SUM('BIFUbC-electricity'!AA26,'BIFUbC-coal'!AA26,'BIFUbC-natural-gas'!AA26,'BIFUbC-biomass'!AA26,'BIFUbC-heat'!AA26,'BIFUbC-crude-oil'!AA26,'BIFUbC-petroleum-diesel'!AA26,'BIFUbC-heavy-or-residual-oil'!AA26,'BIFUbC-LPG-propane-or-butane'!AA26,'BIFUbC-hydrogen'!AA26)</f>
        <v>68361695741490.117</v>
      </c>
      <c r="AB27" s="16">
        <f>SUM('BIFUbC-electricity'!AB26,'BIFUbC-coal'!AB26,'BIFUbC-natural-gas'!AB26,'BIFUbC-biomass'!AB26,'BIFUbC-heat'!AB26,'BIFUbC-crude-oil'!AB26,'BIFUbC-petroleum-diesel'!AB26,'BIFUbC-heavy-or-residual-oil'!AB26,'BIFUbC-LPG-propane-or-butane'!AB26,'BIFUbC-hydrogen'!AB26)</f>
        <v>68832584294513.438</v>
      </c>
      <c r="AC27" s="16">
        <f>SUM('BIFUbC-electricity'!AC26,'BIFUbC-coal'!AC26,'BIFUbC-natural-gas'!AC26,'BIFUbC-biomass'!AC26,'BIFUbC-heat'!AC26,'BIFUbC-crude-oil'!AC26,'BIFUbC-petroleum-diesel'!AC26,'BIFUbC-heavy-or-residual-oil'!AC26,'BIFUbC-LPG-propane-or-butane'!AC26,'BIFUbC-hydrogen'!AC26)</f>
        <v>69303472847536.773</v>
      </c>
      <c r="AD27" s="16">
        <f>SUM('BIFUbC-electricity'!AD26,'BIFUbC-coal'!AD26,'BIFUbC-natural-gas'!AD26,'BIFUbC-biomass'!AD26,'BIFUbC-heat'!AD26,'BIFUbC-crude-oil'!AD26,'BIFUbC-petroleum-diesel'!AD26,'BIFUbC-heavy-or-residual-oil'!AD26,'BIFUbC-LPG-propane-or-butane'!AD26,'BIFUbC-hydrogen'!AD26)</f>
        <v>69774361400560.102</v>
      </c>
      <c r="AE27" s="16">
        <f>SUM('BIFUbC-electricity'!AE26,'BIFUbC-coal'!AE26,'BIFUbC-natural-gas'!AE26,'BIFUbC-biomass'!AE26,'BIFUbC-heat'!AE26,'BIFUbC-crude-oil'!AE26,'BIFUbC-petroleum-diesel'!AE26,'BIFUbC-heavy-or-residual-oil'!AE26,'BIFUbC-LPG-propane-or-butane'!AE26,'BIFUbC-hydrogen'!AE26)</f>
        <v>70245249953583.398</v>
      </c>
      <c r="AF27" s="16">
        <f>SUM('BIFUbC-electricity'!AF26,'BIFUbC-coal'!AF26,'BIFUbC-natural-gas'!AF26,'BIFUbC-biomass'!AF26,'BIFUbC-heat'!AF26,'BIFUbC-crude-oil'!AF26,'BIFUbC-petroleum-diesel'!AF26,'BIFUbC-heavy-or-residual-oil'!AF26,'BIFUbC-LPG-propane-or-butane'!AF26,'BIFUbC-hydrogen'!AF26)</f>
        <v>70716138506606.75</v>
      </c>
    </row>
    <row r="29" spans="1:32" s="406" customFormat="1">
      <c r="A29" s="405" t="s">
        <v>790</v>
      </c>
    </row>
    <row r="30" spans="1:32">
      <c r="A30" t="s">
        <v>27</v>
      </c>
      <c r="B30">
        <v>2020</v>
      </c>
      <c r="C30">
        <v>2021</v>
      </c>
      <c r="D30">
        <v>2022</v>
      </c>
      <c r="E30">
        <v>2023</v>
      </c>
      <c r="F30">
        <v>2024</v>
      </c>
      <c r="G30">
        <v>2025</v>
      </c>
      <c r="H30">
        <v>2026</v>
      </c>
      <c r="I30">
        <v>2027</v>
      </c>
      <c r="J30">
        <v>2028</v>
      </c>
      <c r="K30">
        <v>2029</v>
      </c>
      <c r="L30">
        <v>2030</v>
      </c>
      <c r="M30">
        <v>2031</v>
      </c>
      <c r="N30">
        <v>2032</v>
      </c>
      <c r="O30">
        <v>2033</v>
      </c>
      <c r="P30">
        <v>2034</v>
      </c>
      <c r="Q30">
        <v>2035</v>
      </c>
      <c r="R30">
        <v>2036</v>
      </c>
      <c r="S30">
        <v>2037</v>
      </c>
      <c r="T30">
        <v>2038</v>
      </c>
      <c r="U30">
        <v>2039</v>
      </c>
      <c r="V30">
        <v>2040</v>
      </c>
      <c r="W30">
        <v>2041</v>
      </c>
      <c r="X30">
        <v>2042</v>
      </c>
      <c r="Y30">
        <v>2043</v>
      </c>
      <c r="Z30">
        <v>2044</v>
      </c>
      <c r="AA30">
        <v>2045</v>
      </c>
      <c r="AB30">
        <v>2046</v>
      </c>
      <c r="AC30">
        <v>2047</v>
      </c>
      <c r="AD30">
        <v>2048</v>
      </c>
      <c r="AE30">
        <v>2049</v>
      </c>
      <c r="AF30">
        <v>2050</v>
      </c>
    </row>
    <row r="31" spans="1:32">
      <c r="A31" t="s">
        <v>2</v>
      </c>
      <c r="B31">
        <v>170415395281227.72</v>
      </c>
      <c r="C31">
        <v>173145941284594.69</v>
      </c>
      <c r="D31">
        <v>175876487287961.28</v>
      </c>
      <c r="E31">
        <v>178607033291328.47</v>
      </c>
      <c r="F31">
        <v>181337579294695.06</v>
      </c>
      <c r="G31">
        <v>184068125298062.09</v>
      </c>
      <c r="H31">
        <v>186254627457290.09</v>
      </c>
      <c r="I31">
        <v>188441129616517.88</v>
      </c>
      <c r="J31">
        <v>190627631775745.34</v>
      </c>
      <c r="K31">
        <v>192814133934973.09</v>
      </c>
      <c r="L31">
        <v>195000636094200.63</v>
      </c>
      <c r="M31">
        <v>196606900596014.25</v>
      </c>
      <c r="N31">
        <v>198213165097827.69</v>
      </c>
      <c r="O31">
        <v>199819429599641.34</v>
      </c>
      <c r="P31">
        <v>201425694101454.75</v>
      </c>
      <c r="Q31">
        <v>203031958603268.16</v>
      </c>
      <c r="R31">
        <v>204437764897897.44</v>
      </c>
      <c r="S31">
        <v>205843571192526.31</v>
      </c>
      <c r="T31">
        <v>207249377487155.06</v>
      </c>
      <c r="U31">
        <v>208655183781784.22</v>
      </c>
      <c r="V31">
        <v>210060990076412.69</v>
      </c>
      <c r="W31">
        <v>211734073980621.19</v>
      </c>
      <c r="X31">
        <v>213224923151025.41</v>
      </c>
      <c r="Y31">
        <v>214715772321429.81</v>
      </c>
      <c r="Z31">
        <v>216206621491833.84</v>
      </c>
      <c r="AA31">
        <v>217697470662238.16</v>
      </c>
      <c r="AB31">
        <v>219188319832642.31</v>
      </c>
      <c r="AC31">
        <v>220679169003046.5</v>
      </c>
      <c r="AD31">
        <v>222170018173450.78</v>
      </c>
      <c r="AE31">
        <v>223660867343855</v>
      </c>
      <c r="AF31">
        <v>225151716514259.22</v>
      </c>
    </row>
    <row r="32" spans="1:32">
      <c r="A32" t="s">
        <v>3</v>
      </c>
      <c r="B32">
        <v>382955618411.43115</v>
      </c>
      <c r="C32">
        <v>387467651140.53052</v>
      </c>
      <c r="D32">
        <v>391979683869.62982</v>
      </c>
      <c r="E32">
        <v>396491716598.7309</v>
      </c>
      <c r="F32">
        <v>401003749327.83026</v>
      </c>
      <c r="G32">
        <v>405515782056.93091</v>
      </c>
      <c r="H32">
        <v>407102976955.73389</v>
      </c>
      <c r="I32">
        <v>408690171854.53735</v>
      </c>
      <c r="J32">
        <v>410277366753.34033</v>
      </c>
      <c r="K32">
        <v>411864561652.1438</v>
      </c>
      <c r="L32">
        <v>413451756550.94702</v>
      </c>
      <c r="M32">
        <v>411961226050.54834</v>
      </c>
      <c r="N32">
        <v>410470695550.14941</v>
      </c>
      <c r="O32">
        <v>408980165049.75098</v>
      </c>
      <c r="P32">
        <v>407489634549.35205</v>
      </c>
      <c r="Q32">
        <v>405999104048.95355</v>
      </c>
      <c r="R32">
        <v>397640222811.91522</v>
      </c>
      <c r="S32">
        <v>389281341574.88159</v>
      </c>
      <c r="T32">
        <v>380922460337.84442</v>
      </c>
      <c r="U32">
        <v>372563579100.80731</v>
      </c>
      <c r="V32">
        <v>364204697863.77344</v>
      </c>
      <c r="W32">
        <v>365003617608.91852</v>
      </c>
      <c r="X32">
        <v>359558582138.93958</v>
      </c>
      <c r="Y32">
        <v>354113546668.96234</v>
      </c>
      <c r="Z32">
        <v>348668511198.98334</v>
      </c>
      <c r="AA32">
        <v>343223475729.0061</v>
      </c>
      <c r="AB32">
        <v>337778440259.02893</v>
      </c>
      <c r="AC32">
        <v>332333404789.04993</v>
      </c>
      <c r="AD32">
        <v>326888369319.07269</v>
      </c>
      <c r="AE32">
        <v>321443333849.09546</v>
      </c>
      <c r="AF32">
        <v>315998298379.11646</v>
      </c>
    </row>
    <row r="33" spans="1:32">
      <c r="A33" t="s">
        <v>4</v>
      </c>
      <c r="B33">
        <v>139126610879.03522</v>
      </c>
      <c r="C33">
        <v>134180545787.83896</v>
      </c>
      <c r="D33">
        <v>129234480696.64418</v>
      </c>
      <c r="E33">
        <v>124288415605.44939</v>
      </c>
      <c r="F33">
        <v>119342350514.25461</v>
      </c>
      <c r="G33">
        <v>114396285423.05949</v>
      </c>
      <c r="H33">
        <v>114730348973.88715</v>
      </c>
      <c r="I33">
        <v>115064412524.71483</v>
      </c>
      <c r="J33">
        <v>115398476075.54242</v>
      </c>
      <c r="K33">
        <v>115732539626.3701</v>
      </c>
      <c r="L33">
        <v>116066603177.19768</v>
      </c>
      <c r="M33">
        <v>116006162251.38039</v>
      </c>
      <c r="N33">
        <v>115945721325.56308</v>
      </c>
      <c r="O33">
        <v>115885280399.74576</v>
      </c>
      <c r="P33">
        <v>115824839473.92844</v>
      </c>
      <c r="Q33">
        <v>115764398548.1111</v>
      </c>
      <c r="R33">
        <v>115508434868.29439</v>
      </c>
      <c r="S33">
        <v>115252471188.47769</v>
      </c>
      <c r="T33">
        <v>114996507508.661</v>
      </c>
      <c r="U33">
        <v>114740543828.84428</v>
      </c>
      <c r="V33">
        <v>114484580149.02759</v>
      </c>
      <c r="W33">
        <v>114489313474.5434</v>
      </c>
      <c r="X33">
        <v>114316298841.87793</v>
      </c>
      <c r="Y33">
        <v>114143284209.21246</v>
      </c>
      <c r="Z33">
        <v>113970269576.54706</v>
      </c>
      <c r="AA33">
        <v>113797254943.88159</v>
      </c>
      <c r="AB33">
        <v>113624240311.21613</v>
      </c>
      <c r="AC33">
        <v>113451225678.55066</v>
      </c>
      <c r="AD33">
        <v>113278211045.88521</v>
      </c>
      <c r="AE33">
        <v>113105196413.21974</v>
      </c>
      <c r="AF33">
        <v>112932181780.55429</v>
      </c>
    </row>
    <row r="34" spans="1:32">
      <c r="A34" t="s">
        <v>5</v>
      </c>
      <c r="B34">
        <v>7640037241367.7061</v>
      </c>
      <c r="C34">
        <v>7754715511535.8701</v>
      </c>
      <c r="D34">
        <v>7869393781704.0215</v>
      </c>
      <c r="E34">
        <v>7984072051872.2041</v>
      </c>
      <c r="F34">
        <v>8098750322040.3555</v>
      </c>
      <c r="G34">
        <v>8213428592208.541</v>
      </c>
      <c r="H34">
        <v>8282977687582.4541</v>
      </c>
      <c r="I34">
        <v>8352526782956.3594</v>
      </c>
      <c r="J34">
        <v>8422075878330.2646</v>
      </c>
      <c r="K34">
        <v>8491624973704.1689</v>
      </c>
      <c r="L34">
        <v>8561174069078.0781</v>
      </c>
      <c r="M34">
        <v>8602567618844.4844</v>
      </c>
      <c r="N34">
        <v>8643961168610.8955</v>
      </c>
      <c r="O34">
        <v>8685354718377.3047</v>
      </c>
      <c r="P34">
        <v>8726748268143.7148</v>
      </c>
      <c r="Q34">
        <v>8768141817910.124</v>
      </c>
      <c r="R34">
        <v>8799051853406.623</v>
      </c>
      <c r="S34">
        <v>8829961888903.1113</v>
      </c>
      <c r="T34">
        <v>8860871924399.6016</v>
      </c>
      <c r="U34">
        <v>8891781959896.0938</v>
      </c>
      <c r="V34">
        <v>8922691995392.5801</v>
      </c>
      <c r="W34">
        <v>8967580049915.6367</v>
      </c>
      <c r="X34">
        <v>9002937636920.5723</v>
      </c>
      <c r="Y34">
        <v>9038295223925.5195</v>
      </c>
      <c r="Z34">
        <v>9073652810930.4609</v>
      </c>
      <c r="AA34">
        <v>9109010397935.4043</v>
      </c>
      <c r="AB34">
        <v>9144367984940.3418</v>
      </c>
      <c r="AC34">
        <v>9179725571945.2871</v>
      </c>
      <c r="AD34">
        <v>9215083158950.2305</v>
      </c>
      <c r="AE34">
        <v>9250440745955.1699</v>
      </c>
      <c r="AF34">
        <v>9285798332960.1191</v>
      </c>
    </row>
    <row r="35" spans="1:32">
      <c r="A35" t="s">
        <v>6</v>
      </c>
      <c r="B35">
        <v>90913703670988.672</v>
      </c>
      <c r="C35">
        <v>92563423244487.813</v>
      </c>
      <c r="D35">
        <v>94213142817987.141</v>
      </c>
      <c r="E35">
        <v>95862862391486.734</v>
      </c>
      <c r="F35">
        <v>97512581964985.969</v>
      </c>
      <c r="G35">
        <v>99162301538485.516</v>
      </c>
      <c r="H35">
        <v>100461183485066.42</v>
      </c>
      <c r="I35">
        <v>101760065431647.3</v>
      </c>
      <c r="J35">
        <v>103058947378228.16</v>
      </c>
      <c r="K35">
        <v>104357829324809.09</v>
      </c>
      <c r="L35">
        <v>105656711271390</v>
      </c>
      <c r="M35">
        <v>106740035991830.28</v>
      </c>
      <c r="N35">
        <v>107823360712270.53</v>
      </c>
      <c r="O35">
        <v>108906685432710.92</v>
      </c>
      <c r="P35">
        <v>109990010153151.22</v>
      </c>
      <c r="Q35">
        <v>111073334873591.56</v>
      </c>
      <c r="R35">
        <v>112168872441359.73</v>
      </c>
      <c r="S35">
        <v>113264410009127.94</v>
      </c>
      <c r="T35">
        <v>114359947576896.09</v>
      </c>
      <c r="U35">
        <v>115455485144664.38</v>
      </c>
      <c r="V35">
        <v>116551022712432.53</v>
      </c>
      <c r="W35">
        <v>117630276483763.94</v>
      </c>
      <c r="X35">
        <v>118720632843574.97</v>
      </c>
      <c r="Y35">
        <v>119810989203386.3</v>
      </c>
      <c r="Z35">
        <v>120901345563197.44</v>
      </c>
      <c r="AA35">
        <v>121991701923008.84</v>
      </c>
      <c r="AB35">
        <v>123082058282820.05</v>
      </c>
      <c r="AC35">
        <v>124172414642631.47</v>
      </c>
      <c r="AD35">
        <v>125262771002442.84</v>
      </c>
      <c r="AE35">
        <v>126353127362254.25</v>
      </c>
      <c r="AF35">
        <v>127443483722065.8</v>
      </c>
    </row>
    <row r="36" spans="1:32">
      <c r="A36" t="s">
        <v>7</v>
      </c>
      <c r="B36">
        <v>84138099235179.219</v>
      </c>
      <c r="C36">
        <v>86441558238260.625</v>
      </c>
      <c r="D36">
        <v>88745017241341.781</v>
      </c>
      <c r="E36">
        <v>91048476244423.125</v>
      </c>
      <c r="F36">
        <v>93351935247504.328</v>
      </c>
      <c r="G36">
        <v>95655394250586</v>
      </c>
      <c r="H36">
        <v>97300891718177.594</v>
      </c>
      <c r="I36">
        <v>98946389185769.281</v>
      </c>
      <c r="J36">
        <v>100591886653360.81</v>
      </c>
      <c r="K36">
        <v>102237384120952.61</v>
      </c>
      <c r="L36">
        <v>103882881588544.19</v>
      </c>
      <c r="M36">
        <v>105166143013691.03</v>
      </c>
      <c r="N36">
        <v>106449404438837.63</v>
      </c>
      <c r="O36">
        <v>107732665863984.52</v>
      </c>
      <c r="P36">
        <v>109015927289131.23</v>
      </c>
      <c r="Q36">
        <v>110299188714278.05</v>
      </c>
      <c r="R36">
        <v>111448630358863.84</v>
      </c>
      <c r="S36">
        <v>112598072003449.69</v>
      </c>
      <c r="T36">
        <v>113747513648035.41</v>
      </c>
      <c r="U36">
        <v>114896955292621.42</v>
      </c>
      <c r="V36">
        <v>116046396937207.16</v>
      </c>
      <c r="W36">
        <v>117374264955874.92</v>
      </c>
      <c r="X36">
        <v>118580478628577.95</v>
      </c>
      <c r="Y36">
        <v>119786692301281.25</v>
      </c>
      <c r="Z36">
        <v>120992905973984.22</v>
      </c>
      <c r="AA36">
        <v>122199119646687.58</v>
      </c>
      <c r="AB36">
        <v>123405333319390.89</v>
      </c>
      <c r="AC36">
        <v>124611546992094.28</v>
      </c>
      <c r="AD36">
        <v>125817760664797.81</v>
      </c>
      <c r="AE36">
        <v>127023974337501.41</v>
      </c>
      <c r="AF36">
        <v>128230188010205.05</v>
      </c>
    </row>
    <row r="37" spans="1:32">
      <c r="A37" t="s">
        <v>8</v>
      </c>
      <c r="B37">
        <v>20032448561340.434</v>
      </c>
      <c r="C37">
        <v>20558750757653.535</v>
      </c>
      <c r="D37">
        <v>21085052953966.645</v>
      </c>
      <c r="E37">
        <v>21611355150279.785</v>
      </c>
      <c r="F37">
        <v>22137657346592.891</v>
      </c>
      <c r="G37">
        <v>22663959542905.898</v>
      </c>
      <c r="H37">
        <v>23138908522720.324</v>
      </c>
      <c r="I37">
        <v>23613857502534.75</v>
      </c>
      <c r="J37">
        <v>24088806482349.047</v>
      </c>
      <c r="K37">
        <v>24563755462163.473</v>
      </c>
      <c r="L37">
        <v>25038704441977.711</v>
      </c>
      <c r="M37">
        <v>25446687334325.18</v>
      </c>
      <c r="N37">
        <v>25854670226672.469</v>
      </c>
      <c r="O37">
        <v>26262653119019.875</v>
      </c>
      <c r="P37">
        <v>26670636011367.156</v>
      </c>
      <c r="Q37">
        <v>27078618903714.449</v>
      </c>
      <c r="R37">
        <v>27488852746376.727</v>
      </c>
      <c r="S37">
        <v>27899086589039.012</v>
      </c>
      <c r="T37">
        <v>28309320431701.168</v>
      </c>
      <c r="U37">
        <v>28719554274363.461</v>
      </c>
      <c r="V37">
        <v>29129788117025.555</v>
      </c>
      <c r="W37">
        <v>29537020692601.301</v>
      </c>
      <c r="X37">
        <v>29946299586645.141</v>
      </c>
      <c r="Y37">
        <v>30355578480688.992</v>
      </c>
      <c r="Z37">
        <v>30764857374732.715</v>
      </c>
      <c r="AA37">
        <v>31174136268776.574</v>
      </c>
      <c r="AB37">
        <v>31583415162820.418</v>
      </c>
      <c r="AC37">
        <v>31992694056864.156</v>
      </c>
      <c r="AD37">
        <v>32401972950908.02</v>
      </c>
      <c r="AE37">
        <v>32811251844951.883</v>
      </c>
      <c r="AF37">
        <v>33220530738995.629</v>
      </c>
    </row>
    <row r="38" spans="1:32">
      <c r="A38" t="s">
        <v>9</v>
      </c>
      <c r="B38">
        <v>161321820049733</v>
      </c>
      <c r="C38">
        <v>165692298267897.69</v>
      </c>
      <c r="D38">
        <v>170062776486062.5</v>
      </c>
      <c r="E38">
        <v>174433254704227.53</v>
      </c>
      <c r="F38">
        <v>178803732922392.41</v>
      </c>
      <c r="G38">
        <v>183174211140556.34</v>
      </c>
      <c r="H38">
        <v>187263629117938.41</v>
      </c>
      <c r="I38">
        <v>191353047095320.41</v>
      </c>
      <c r="J38">
        <v>195442465072701.41</v>
      </c>
      <c r="K38">
        <v>199531883050083.56</v>
      </c>
      <c r="L38">
        <v>203621301027464.06</v>
      </c>
      <c r="M38">
        <v>207194374687340.22</v>
      </c>
      <c r="N38">
        <v>210767448347214.69</v>
      </c>
      <c r="O38">
        <v>214340522007090.44</v>
      </c>
      <c r="P38">
        <v>217913595666965.03</v>
      </c>
      <c r="Q38">
        <v>221486669326839.75</v>
      </c>
      <c r="R38">
        <v>225108998670885.34</v>
      </c>
      <c r="S38">
        <v>228731328014930.97</v>
      </c>
      <c r="T38">
        <v>232353657358975.5</v>
      </c>
      <c r="U38">
        <v>235975986703021.25</v>
      </c>
      <c r="V38">
        <v>239598316047065.38</v>
      </c>
      <c r="W38">
        <v>243154971145551.19</v>
      </c>
      <c r="X38">
        <v>246756404138737.09</v>
      </c>
      <c r="Y38">
        <v>250357837131923.13</v>
      </c>
      <c r="Z38">
        <v>253959270125108.03</v>
      </c>
      <c r="AA38">
        <v>257560703118294.28</v>
      </c>
      <c r="AB38">
        <v>261162136111480.47</v>
      </c>
      <c r="AC38">
        <v>264763569104665.69</v>
      </c>
      <c r="AD38">
        <v>268365002097852.09</v>
      </c>
      <c r="AE38">
        <v>271966435091038.59</v>
      </c>
      <c r="AF38">
        <v>275567868084224.03</v>
      </c>
    </row>
    <row r="39" spans="1:32">
      <c r="A39" t="s">
        <v>10</v>
      </c>
      <c r="B39">
        <v>5976949475130753</v>
      </c>
      <c r="C39">
        <v>5764464020594013</v>
      </c>
      <c r="D39">
        <v>5551978566057336</v>
      </c>
      <c r="E39">
        <v>5339493111520659</v>
      </c>
      <c r="F39">
        <v>5127007656983982</v>
      </c>
      <c r="G39">
        <v>4914522202447291</v>
      </c>
      <c r="H39">
        <v>4928873741323744</v>
      </c>
      <c r="I39">
        <v>4943225280200198</v>
      </c>
      <c r="J39">
        <v>4957576819076649</v>
      </c>
      <c r="K39">
        <v>4971928357953103</v>
      </c>
      <c r="L39">
        <v>4986279896829553</v>
      </c>
      <c r="M39">
        <v>4983683324128201</v>
      </c>
      <c r="N39">
        <v>4981086751426848</v>
      </c>
      <c r="O39">
        <v>4978490178725495</v>
      </c>
      <c r="P39">
        <v>4975893606024142</v>
      </c>
      <c r="Q39">
        <v>4973297033322789</v>
      </c>
      <c r="R39">
        <v>4962300704352603</v>
      </c>
      <c r="S39">
        <v>4951304375382417</v>
      </c>
      <c r="T39">
        <v>4940308046412231</v>
      </c>
      <c r="U39">
        <v>4929311717442044</v>
      </c>
      <c r="V39">
        <v>4918315388471858</v>
      </c>
      <c r="W39">
        <v>4918518734526783</v>
      </c>
      <c r="X39">
        <v>4911085938519132</v>
      </c>
      <c r="Y39">
        <v>4903653142511481</v>
      </c>
      <c r="Z39">
        <v>4896220346503832</v>
      </c>
      <c r="AA39">
        <v>4888787550496181</v>
      </c>
      <c r="AB39">
        <v>4881354754488530</v>
      </c>
      <c r="AC39">
        <v>4873921958480879</v>
      </c>
      <c r="AD39">
        <v>4866489162473228</v>
      </c>
      <c r="AE39">
        <v>4859056366465576</v>
      </c>
      <c r="AF39">
        <v>4851623570457925</v>
      </c>
    </row>
    <row r="40" spans="1:32">
      <c r="A40" t="s">
        <v>11</v>
      </c>
      <c r="B40">
        <v>1886807368484010</v>
      </c>
      <c r="C40">
        <v>1920646677884143.8</v>
      </c>
      <c r="D40">
        <v>1954485987284288.5</v>
      </c>
      <c r="E40">
        <v>1988325296684422.5</v>
      </c>
      <c r="F40">
        <v>2022164606084556.8</v>
      </c>
      <c r="G40">
        <v>2056003915484689.5</v>
      </c>
      <c r="H40">
        <v>2071736023087537</v>
      </c>
      <c r="I40">
        <v>2087468130690383.5</v>
      </c>
      <c r="J40">
        <v>2103200238293232.5</v>
      </c>
      <c r="K40">
        <v>2118932345896078.8</v>
      </c>
      <c r="L40">
        <v>2134664453498927.3</v>
      </c>
      <c r="M40">
        <v>2142937899326929.5</v>
      </c>
      <c r="N40">
        <v>2151211345154933.3</v>
      </c>
      <c r="O40">
        <v>2159484790982936.8</v>
      </c>
      <c r="P40">
        <v>2167758236810940.5</v>
      </c>
      <c r="Q40">
        <v>2176031682638945.3</v>
      </c>
      <c r="R40">
        <v>2180852255653099.5</v>
      </c>
      <c r="S40">
        <v>2185672828667254.8</v>
      </c>
      <c r="T40">
        <v>2190493401681410</v>
      </c>
      <c r="U40">
        <v>2195313974695565.5</v>
      </c>
      <c r="V40">
        <v>2200134547709722</v>
      </c>
      <c r="W40">
        <v>2209558951142341</v>
      </c>
      <c r="X40">
        <v>2215844379289645</v>
      </c>
      <c r="Y40">
        <v>2222129807436948.8</v>
      </c>
      <c r="Z40">
        <v>2228415235584252</v>
      </c>
      <c r="AA40">
        <v>2234700663731555.3</v>
      </c>
      <c r="AB40">
        <v>2240986091878859</v>
      </c>
      <c r="AC40">
        <v>2247271520026163.5</v>
      </c>
      <c r="AD40">
        <v>2253556948173467</v>
      </c>
      <c r="AE40">
        <v>2259842376320771</v>
      </c>
      <c r="AF40">
        <v>2266127804468075.5</v>
      </c>
    </row>
    <row r="41" spans="1:32">
      <c r="A41" t="s">
        <v>12</v>
      </c>
      <c r="B41">
        <v>1057399995904378.9</v>
      </c>
      <c r="C41">
        <v>1077561738265816</v>
      </c>
      <c r="D41">
        <v>1097723480627258.8</v>
      </c>
      <c r="E41">
        <v>1117885222988696</v>
      </c>
      <c r="F41">
        <v>1138046965350133.3</v>
      </c>
      <c r="G41">
        <v>1158208707711570.5</v>
      </c>
      <c r="H41">
        <v>1168396198516154.3</v>
      </c>
      <c r="I41">
        <v>1178583689320738</v>
      </c>
      <c r="J41">
        <v>1188771180125322.8</v>
      </c>
      <c r="K41">
        <v>1198958670929906.3</v>
      </c>
      <c r="L41">
        <v>1209146161734491.3</v>
      </c>
      <c r="M41">
        <v>1214768412482327.5</v>
      </c>
      <c r="N41">
        <v>1220390663230164.5</v>
      </c>
      <c r="O41">
        <v>1226012913978001.3</v>
      </c>
      <c r="P41">
        <v>1231635164725838</v>
      </c>
      <c r="Q41">
        <v>1237257415473675.5</v>
      </c>
      <c r="R41">
        <v>1240677498134354.5</v>
      </c>
      <c r="S41">
        <v>1244097580795034</v>
      </c>
      <c r="T41">
        <v>1247517663455713.8</v>
      </c>
      <c r="U41">
        <v>1250937746116393.5</v>
      </c>
      <c r="V41">
        <v>1254357828777074</v>
      </c>
      <c r="W41">
        <v>1260714135553962.8</v>
      </c>
      <c r="X41">
        <v>1265068471342528</v>
      </c>
      <c r="Y41">
        <v>1269422807131092.8</v>
      </c>
      <c r="Z41">
        <v>1273777142919657.3</v>
      </c>
      <c r="AA41">
        <v>1278131478708222.3</v>
      </c>
      <c r="AB41">
        <v>1282485814496787</v>
      </c>
      <c r="AC41">
        <v>1286840150285352.8</v>
      </c>
      <c r="AD41">
        <v>1291194486073917.5</v>
      </c>
      <c r="AE41">
        <v>1295548821862482.3</v>
      </c>
      <c r="AF41">
        <v>1299903157651048</v>
      </c>
    </row>
    <row r="42" spans="1:32">
      <c r="A42" t="s">
        <v>13</v>
      </c>
      <c r="B42">
        <v>34255327561521.238</v>
      </c>
      <c r="C42">
        <v>34725571690229.254</v>
      </c>
      <c r="D42">
        <v>35195815818937.266</v>
      </c>
      <c r="E42">
        <v>35666059947645.383</v>
      </c>
      <c r="F42">
        <v>36136304076353.336</v>
      </c>
      <c r="G42">
        <v>36606548205061.469</v>
      </c>
      <c r="H42">
        <v>37000284381063.055</v>
      </c>
      <c r="I42">
        <v>37394020557064.594</v>
      </c>
      <c r="J42">
        <v>37787756733066.133</v>
      </c>
      <c r="K42">
        <v>38181492909067.68</v>
      </c>
      <c r="L42">
        <v>38575229085069.25</v>
      </c>
      <c r="M42">
        <v>38888663168142.297</v>
      </c>
      <c r="N42">
        <v>39202097251215.375</v>
      </c>
      <c r="O42">
        <v>39515531334288.445</v>
      </c>
      <c r="P42">
        <v>39828965417361.539</v>
      </c>
      <c r="Q42">
        <v>40142399500434.609</v>
      </c>
      <c r="R42">
        <v>40441334483017.594</v>
      </c>
      <c r="S42">
        <v>40740269465600.516</v>
      </c>
      <c r="T42">
        <v>41039204448183.469</v>
      </c>
      <c r="U42">
        <v>41338139430766.414</v>
      </c>
      <c r="V42">
        <v>41637074413349.328</v>
      </c>
      <c r="W42">
        <v>41955341529919.125</v>
      </c>
      <c r="X42">
        <v>42260427646043.305</v>
      </c>
      <c r="Y42">
        <v>42565513762167.586</v>
      </c>
      <c r="Z42">
        <v>42870599878291.766</v>
      </c>
      <c r="AA42">
        <v>43175685994416.008</v>
      </c>
      <c r="AB42">
        <v>43480772110540.18</v>
      </c>
      <c r="AC42">
        <v>43785858226664.453</v>
      </c>
      <c r="AD42">
        <v>44090944342788.641</v>
      </c>
      <c r="AE42">
        <v>44396030458912.828</v>
      </c>
      <c r="AF42">
        <v>44701116575037.109</v>
      </c>
    </row>
    <row r="43" spans="1:32">
      <c r="A43" t="s">
        <v>14</v>
      </c>
      <c r="B43">
        <v>273266169672035.59</v>
      </c>
      <c r="C43">
        <v>282609016720669.94</v>
      </c>
      <c r="D43">
        <v>291951863769302.38</v>
      </c>
      <c r="E43">
        <v>301294710817935</v>
      </c>
      <c r="F43">
        <v>310637557866567.31</v>
      </c>
      <c r="G43">
        <v>319980404915200.63</v>
      </c>
      <c r="H43">
        <v>327266093724608.56</v>
      </c>
      <c r="I43">
        <v>334551782534016.56</v>
      </c>
      <c r="J43">
        <v>341837471343423.25</v>
      </c>
      <c r="K43">
        <v>349123160152831.31</v>
      </c>
      <c r="L43">
        <v>356408848962237.25</v>
      </c>
      <c r="M43">
        <v>362348218348102.13</v>
      </c>
      <c r="N43">
        <v>368287587733965.06</v>
      </c>
      <c r="O43">
        <v>374226957119829.31</v>
      </c>
      <c r="P43">
        <v>380166326505692.19</v>
      </c>
      <c r="Q43">
        <v>386105695891555.13</v>
      </c>
      <c r="R43">
        <v>391487196273803.5</v>
      </c>
      <c r="S43">
        <v>396868696656051.88</v>
      </c>
      <c r="T43">
        <v>402250197038298.94</v>
      </c>
      <c r="U43">
        <v>407631697420547.25</v>
      </c>
      <c r="V43">
        <v>413013197802793.56</v>
      </c>
      <c r="W43">
        <v>419138523523195.75</v>
      </c>
      <c r="X43">
        <v>424756695603947.5</v>
      </c>
      <c r="Y43">
        <v>430374867684699.75</v>
      </c>
      <c r="Z43">
        <v>435993039765450</v>
      </c>
      <c r="AA43">
        <v>441611211846201.75</v>
      </c>
      <c r="AB43">
        <v>447229383926953.44</v>
      </c>
      <c r="AC43">
        <v>452847556007704.19</v>
      </c>
      <c r="AD43">
        <v>458465728088456.06</v>
      </c>
      <c r="AE43">
        <v>464083900169207.69</v>
      </c>
      <c r="AF43">
        <v>469702072249958.56</v>
      </c>
    </row>
    <row r="44" spans="1:32">
      <c r="A44" t="s">
        <v>15</v>
      </c>
      <c r="B44">
        <v>1245336403299067.8</v>
      </c>
      <c r="C44">
        <v>1267528665213320.3</v>
      </c>
      <c r="D44">
        <v>1289720927127573.8</v>
      </c>
      <c r="E44">
        <v>1311913189041818.5</v>
      </c>
      <c r="F44">
        <v>1334105450956071.3</v>
      </c>
      <c r="G44">
        <v>1356297712870316.3</v>
      </c>
      <c r="H44">
        <v>1365157012570768</v>
      </c>
      <c r="I44">
        <v>1374016312271222</v>
      </c>
      <c r="J44">
        <v>1382875611971676.3</v>
      </c>
      <c r="K44">
        <v>1391734911672130.3</v>
      </c>
      <c r="L44">
        <v>1400594211372586.3</v>
      </c>
      <c r="M44">
        <v>1398968287971876.8</v>
      </c>
      <c r="N44">
        <v>1397342364571166.8</v>
      </c>
      <c r="O44">
        <v>1395716441170457</v>
      </c>
      <c r="P44">
        <v>1394090517769746.8</v>
      </c>
      <c r="Q44">
        <v>1392464594369036.5</v>
      </c>
      <c r="R44">
        <v>1385040866061404.3</v>
      </c>
      <c r="S44">
        <v>1377617137753772.5</v>
      </c>
      <c r="T44">
        <v>1370193409446140.5</v>
      </c>
      <c r="U44">
        <v>1362769681138508.5</v>
      </c>
      <c r="V44">
        <v>1355345952830876.5</v>
      </c>
      <c r="W44">
        <v>1355652631065806</v>
      </c>
      <c r="X44">
        <v>1350688577567171.5</v>
      </c>
      <c r="Y44">
        <v>1345724524068536.8</v>
      </c>
      <c r="Z44">
        <v>1340760470569902.5</v>
      </c>
      <c r="AA44">
        <v>1335796417071268</v>
      </c>
      <c r="AB44">
        <v>1330832363572631.5</v>
      </c>
      <c r="AC44">
        <v>1325868310073997</v>
      </c>
      <c r="AD44">
        <v>1320904256575362.5</v>
      </c>
      <c r="AE44">
        <v>1315940203076728.5</v>
      </c>
      <c r="AF44">
        <v>1310976149578093.5</v>
      </c>
    </row>
    <row r="45" spans="1:32">
      <c r="A45" t="s">
        <v>16</v>
      </c>
      <c r="B45">
        <v>110124251473472.73</v>
      </c>
      <c r="C45">
        <v>110371412089739.89</v>
      </c>
      <c r="D45">
        <v>110618572706007.06</v>
      </c>
      <c r="E45">
        <v>110865733322274.25</v>
      </c>
      <c r="F45">
        <v>111112893938541.39</v>
      </c>
      <c r="G45">
        <v>111360054554808.58</v>
      </c>
      <c r="H45">
        <v>110942440699108.77</v>
      </c>
      <c r="I45">
        <v>110524826843408.95</v>
      </c>
      <c r="J45">
        <v>110107212987709.16</v>
      </c>
      <c r="K45">
        <v>109689599132009.36</v>
      </c>
      <c r="L45">
        <v>109271985276309.56</v>
      </c>
      <c r="M45">
        <v>108744800258175.97</v>
      </c>
      <c r="N45">
        <v>108217615240042.36</v>
      </c>
      <c r="O45">
        <v>107690430221908.77</v>
      </c>
      <c r="P45">
        <v>107163245203775.14</v>
      </c>
      <c r="Q45">
        <v>106636060185641.53</v>
      </c>
      <c r="R45">
        <v>106204909730363.13</v>
      </c>
      <c r="S45">
        <v>105773759275084.69</v>
      </c>
      <c r="T45">
        <v>105342608819806.28</v>
      </c>
      <c r="U45">
        <v>104911458364527.88</v>
      </c>
      <c r="V45">
        <v>104480307909249.44</v>
      </c>
      <c r="W45">
        <v>103921111370164.13</v>
      </c>
      <c r="X45">
        <v>103449218979128.83</v>
      </c>
      <c r="Y45">
        <v>102977326588093.81</v>
      </c>
      <c r="Z45">
        <v>102505434197058.52</v>
      </c>
      <c r="AA45">
        <v>102033541806023.47</v>
      </c>
      <c r="AB45">
        <v>101561649414988.23</v>
      </c>
      <c r="AC45">
        <v>101089757023953.19</v>
      </c>
      <c r="AD45">
        <v>100617864632917.92</v>
      </c>
      <c r="AE45">
        <v>100145972241882.64</v>
      </c>
      <c r="AF45">
        <v>99674079850847.594</v>
      </c>
    </row>
    <row r="46" spans="1:32">
      <c r="A46" t="s">
        <v>17</v>
      </c>
      <c r="B46">
        <v>63322685237811.195</v>
      </c>
      <c r="C46">
        <v>64100932759274.016</v>
      </c>
      <c r="D46">
        <v>64879180280736.852</v>
      </c>
      <c r="E46">
        <v>65657427802199.703</v>
      </c>
      <c r="F46">
        <v>66435675323662.523</v>
      </c>
      <c r="G46">
        <v>67213922845125.359</v>
      </c>
      <c r="H46">
        <v>67568086031529.156</v>
      </c>
      <c r="I46">
        <v>67922249217932.961</v>
      </c>
      <c r="J46">
        <v>68276412404336.758</v>
      </c>
      <c r="K46">
        <v>68630575590740.547</v>
      </c>
      <c r="L46">
        <v>68984738777144.344</v>
      </c>
      <c r="M46">
        <v>69194670448797.953</v>
      </c>
      <c r="N46">
        <v>69404602120451.563</v>
      </c>
      <c r="O46">
        <v>69614533792105.172</v>
      </c>
      <c r="P46">
        <v>69824465463758.781</v>
      </c>
      <c r="Q46">
        <v>70034397135412.391</v>
      </c>
      <c r="R46">
        <v>70259332915478.797</v>
      </c>
      <c r="S46">
        <v>70484268695545.219</v>
      </c>
      <c r="T46">
        <v>70709204475611.625</v>
      </c>
      <c r="U46">
        <v>70934140255678.047</v>
      </c>
      <c r="V46">
        <v>71159076035744.453</v>
      </c>
      <c r="W46">
        <v>71364006337927.156</v>
      </c>
      <c r="X46">
        <v>71582576738666.891</v>
      </c>
      <c r="Y46">
        <v>71801147139406.656</v>
      </c>
      <c r="Z46">
        <v>72019717540146.406</v>
      </c>
      <c r="AA46">
        <v>72238287940886.156</v>
      </c>
      <c r="AB46">
        <v>72456858341626</v>
      </c>
      <c r="AC46">
        <v>72675428742365.75</v>
      </c>
      <c r="AD46">
        <v>72893999143105.5</v>
      </c>
      <c r="AE46">
        <v>73112569543845.266</v>
      </c>
      <c r="AF46">
        <v>73331139944585.016</v>
      </c>
    </row>
    <row r="47" spans="1:32">
      <c r="A47" t="s">
        <v>18</v>
      </c>
      <c r="B47">
        <v>252597687257498.59</v>
      </c>
      <c r="C47">
        <v>257954829538738.31</v>
      </c>
      <c r="D47">
        <v>263311971819978.22</v>
      </c>
      <c r="E47">
        <v>268669114101220.25</v>
      </c>
      <c r="F47">
        <v>274026256382460.16</v>
      </c>
      <c r="G47">
        <v>279383398663699</v>
      </c>
      <c r="H47">
        <v>284557632048270.56</v>
      </c>
      <c r="I47">
        <v>289731865432843.31</v>
      </c>
      <c r="J47">
        <v>294906098817416.13</v>
      </c>
      <c r="K47">
        <v>300080332201989</v>
      </c>
      <c r="L47">
        <v>305254565586563</v>
      </c>
      <c r="M47">
        <v>309647040865429.63</v>
      </c>
      <c r="N47">
        <v>314039516144296.31</v>
      </c>
      <c r="O47">
        <v>318431991423163.06</v>
      </c>
      <c r="P47">
        <v>322824466702029.88</v>
      </c>
      <c r="Q47">
        <v>327216941980896.81</v>
      </c>
      <c r="R47">
        <v>331755762322793.81</v>
      </c>
      <c r="S47">
        <v>336294582664690.81</v>
      </c>
      <c r="T47">
        <v>340833403006587.94</v>
      </c>
      <c r="U47">
        <v>345372223348485.25</v>
      </c>
      <c r="V47">
        <v>349911043690382.44</v>
      </c>
      <c r="W47">
        <v>354254737281573.06</v>
      </c>
      <c r="X47">
        <v>358731471839154.63</v>
      </c>
      <c r="Y47">
        <v>363208206396737.31</v>
      </c>
      <c r="Z47">
        <v>367684940954319</v>
      </c>
      <c r="AA47">
        <v>372161675511901.06</v>
      </c>
      <c r="AB47">
        <v>376638410069483</v>
      </c>
      <c r="AC47">
        <v>381115144627064.88</v>
      </c>
      <c r="AD47">
        <v>385591879184646.94</v>
      </c>
      <c r="AE47">
        <v>390068613742229.13</v>
      </c>
      <c r="AF47">
        <v>394545348299811.25</v>
      </c>
    </row>
    <row r="48" spans="1:32">
      <c r="A48" t="s">
        <v>19</v>
      </c>
      <c r="B48">
        <v>42883211106618.438</v>
      </c>
      <c r="C48">
        <v>43805004918914.828</v>
      </c>
      <c r="D48">
        <v>44726798731211.258</v>
      </c>
      <c r="E48">
        <v>45648592543508.063</v>
      </c>
      <c r="F48">
        <v>46570386355804.484</v>
      </c>
      <c r="G48">
        <v>47492180168100.742</v>
      </c>
      <c r="H48">
        <v>48369346173499.57</v>
      </c>
      <c r="I48">
        <v>49246512178898.625</v>
      </c>
      <c r="J48">
        <v>50123678184297.68</v>
      </c>
      <c r="K48">
        <v>51000844189696.758</v>
      </c>
      <c r="L48">
        <v>51878010195096.039</v>
      </c>
      <c r="M48">
        <v>52621021286075.219</v>
      </c>
      <c r="N48">
        <v>53364032377054.398</v>
      </c>
      <c r="O48">
        <v>54107043468033.602</v>
      </c>
      <c r="P48">
        <v>54850054559012.82</v>
      </c>
      <c r="Q48">
        <v>55593065649992.055</v>
      </c>
      <c r="R48">
        <v>56360461047238.258</v>
      </c>
      <c r="S48">
        <v>57127856444484.484</v>
      </c>
      <c r="T48">
        <v>57895251841730.719</v>
      </c>
      <c r="U48">
        <v>58662647238976.984</v>
      </c>
      <c r="V48">
        <v>59430042636223.25</v>
      </c>
      <c r="W48">
        <v>60164925625113.57</v>
      </c>
      <c r="X48">
        <v>60921976165155.688</v>
      </c>
      <c r="Y48">
        <v>61679026705198.008</v>
      </c>
      <c r="Z48">
        <v>62436077245240.156</v>
      </c>
      <c r="AA48">
        <v>63193127785282.352</v>
      </c>
      <c r="AB48">
        <v>63950178325324.531</v>
      </c>
      <c r="AC48">
        <v>64707228865366.734</v>
      </c>
      <c r="AD48">
        <v>65464279405408.953</v>
      </c>
      <c r="AE48">
        <v>66221329945451.18</v>
      </c>
      <c r="AF48">
        <v>66978380485493.43</v>
      </c>
    </row>
    <row r="49" spans="1:32">
      <c r="A49" t="s">
        <v>20</v>
      </c>
      <c r="B49">
        <v>62334932867782.281</v>
      </c>
      <c r="C49">
        <v>63727617755167.266</v>
      </c>
      <c r="D49">
        <v>65120302642552.258</v>
      </c>
      <c r="E49">
        <v>66512987529937.852</v>
      </c>
      <c r="F49">
        <v>67905672417322.828</v>
      </c>
      <c r="G49">
        <v>69298357304707.508</v>
      </c>
      <c r="H49">
        <v>70568016950543.422</v>
      </c>
      <c r="I49">
        <v>71837676596379.641</v>
      </c>
      <c r="J49">
        <v>73107336242215.859</v>
      </c>
      <c r="K49">
        <v>74376995888052.094</v>
      </c>
      <c r="L49">
        <v>75646655533888.609</v>
      </c>
      <c r="M49">
        <v>76715153182540.031</v>
      </c>
      <c r="N49">
        <v>77783650831191.453</v>
      </c>
      <c r="O49">
        <v>78852148479842.875</v>
      </c>
      <c r="P49">
        <v>79920646128494.297</v>
      </c>
      <c r="Q49">
        <v>80989143777145.703</v>
      </c>
      <c r="R49">
        <v>82091113633284.422</v>
      </c>
      <c r="S49">
        <v>83193083489423.156</v>
      </c>
      <c r="T49">
        <v>84295053345561.875</v>
      </c>
      <c r="U49">
        <v>85397023201700.594</v>
      </c>
      <c r="V49">
        <v>86498993057839.328</v>
      </c>
      <c r="W49">
        <v>87556333303994.969</v>
      </c>
      <c r="X49">
        <v>88644102829684.516</v>
      </c>
      <c r="Y49">
        <v>89731872355374.344</v>
      </c>
      <c r="Z49">
        <v>90819641881063.875</v>
      </c>
      <c r="AA49">
        <v>91907411406753.453</v>
      </c>
      <c r="AB49">
        <v>92995180932442.984</v>
      </c>
      <c r="AC49">
        <v>94082950458132.531</v>
      </c>
      <c r="AD49">
        <v>95170719983822.063</v>
      </c>
      <c r="AE49">
        <v>96258489509511.609</v>
      </c>
      <c r="AF49">
        <v>97346259035201.141</v>
      </c>
    </row>
    <row r="50" spans="1:32">
      <c r="A50" t="s">
        <v>21</v>
      </c>
      <c r="B50">
        <v>85207156978849.828</v>
      </c>
      <c r="C50">
        <v>86863519492186.828</v>
      </c>
      <c r="D50">
        <v>88519882005523.891</v>
      </c>
      <c r="E50">
        <v>90176244518861.516</v>
      </c>
      <c r="F50">
        <v>91832607032198.516</v>
      </c>
      <c r="G50">
        <v>93488969545535.203</v>
      </c>
      <c r="H50">
        <v>95249747480093.172</v>
      </c>
      <c r="I50">
        <v>97010525414651.438</v>
      </c>
      <c r="J50">
        <v>98771303349209.734</v>
      </c>
      <c r="K50">
        <v>100532081283768.02</v>
      </c>
      <c r="L50">
        <v>102292859218326.61</v>
      </c>
      <c r="M50">
        <v>103807512385915.64</v>
      </c>
      <c r="N50">
        <v>105322165553504.66</v>
      </c>
      <c r="O50">
        <v>106836818721093.7</v>
      </c>
      <c r="P50">
        <v>108351471888682.73</v>
      </c>
      <c r="Q50">
        <v>109866125056271.77</v>
      </c>
      <c r="R50">
        <v>111435778955173.58</v>
      </c>
      <c r="S50">
        <v>113005432854075.39</v>
      </c>
      <c r="T50">
        <v>114575086752977.22</v>
      </c>
      <c r="U50">
        <v>116144740651879.03</v>
      </c>
      <c r="V50">
        <v>117714394550780.84</v>
      </c>
      <c r="W50">
        <v>119210714141265.59</v>
      </c>
      <c r="X50">
        <v>120757034396580.14</v>
      </c>
      <c r="Y50">
        <v>122303354651894.97</v>
      </c>
      <c r="Z50">
        <v>123849674907209.52</v>
      </c>
      <c r="AA50">
        <v>125395995162524.23</v>
      </c>
      <c r="AB50">
        <v>126942315417838.77</v>
      </c>
      <c r="AC50">
        <v>128488635673153.33</v>
      </c>
      <c r="AD50">
        <v>130034955928467.89</v>
      </c>
      <c r="AE50">
        <v>131581276183782.42</v>
      </c>
      <c r="AF50">
        <v>133127596439097</v>
      </c>
    </row>
    <row r="51" spans="1:32">
      <c r="A51" t="s">
        <v>22</v>
      </c>
      <c r="B51">
        <v>18185419326788.773</v>
      </c>
      <c r="C51">
        <v>18573048550109.348</v>
      </c>
      <c r="D51">
        <v>18960677773429.934</v>
      </c>
      <c r="E51">
        <v>19348306996750.672</v>
      </c>
      <c r="F51">
        <v>19735936220071.246</v>
      </c>
      <c r="G51">
        <v>20123565443391.738</v>
      </c>
      <c r="H51">
        <v>20495878198135.004</v>
      </c>
      <c r="I51">
        <v>20868190952878.348</v>
      </c>
      <c r="J51">
        <v>21240503707621.691</v>
      </c>
      <c r="K51">
        <v>21612816462365.039</v>
      </c>
      <c r="L51">
        <v>21985129217108.465</v>
      </c>
      <c r="M51">
        <v>22300933030634.18</v>
      </c>
      <c r="N51">
        <v>22616736844159.902</v>
      </c>
      <c r="O51">
        <v>22932540657685.625</v>
      </c>
      <c r="P51">
        <v>23248344471211.344</v>
      </c>
      <c r="Q51">
        <v>23564148284737.063</v>
      </c>
      <c r="R51">
        <v>23890415134673.734</v>
      </c>
      <c r="S51">
        <v>24216681984610.406</v>
      </c>
      <c r="T51">
        <v>24542948834547.078</v>
      </c>
      <c r="U51">
        <v>24869215684483.75</v>
      </c>
      <c r="V51">
        <v>25195482534420.422</v>
      </c>
      <c r="W51">
        <v>25507798669142.484</v>
      </c>
      <c r="X51">
        <v>25829626655147.227</v>
      </c>
      <c r="Y51">
        <v>26151454641152.047</v>
      </c>
      <c r="Z51">
        <v>26473282627156.793</v>
      </c>
      <c r="AA51">
        <v>26795110613161.555</v>
      </c>
      <c r="AB51">
        <v>27116938599166.297</v>
      </c>
      <c r="AC51">
        <v>27438766585171.039</v>
      </c>
      <c r="AD51">
        <v>27760594571175.781</v>
      </c>
      <c r="AE51">
        <v>28082422557180.523</v>
      </c>
      <c r="AF51">
        <v>28404250543185.266</v>
      </c>
    </row>
    <row r="52" spans="1:32">
      <c r="A52" t="s">
        <v>23</v>
      </c>
      <c r="B52">
        <v>251574362097839.81</v>
      </c>
      <c r="C52">
        <v>258759287761359.34</v>
      </c>
      <c r="D52">
        <v>265944213424876.94</v>
      </c>
      <c r="E52">
        <v>273129139088394.97</v>
      </c>
      <c r="F52">
        <v>280314064751912.5</v>
      </c>
      <c r="G52">
        <v>287498990415431.63</v>
      </c>
      <c r="H52">
        <v>293032936730169.63</v>
      </c>
      <c r="I52">
        <v>298566883044907.56</v>
      </c>
      <c r="J52">
        <v>304100829359644.69</v>
      </c>
      <c r="K52">
        <v>309634775674382.5</v>
      </c>
      <c r="L52">
        <v>315168721989119.5</v>
      </c>
      <c r="M52">
        <v>319541610473505</v>
      </c>
      <c r="N52">
        <v>323914498957889.56</v>
      </c>
      <c r="O52">
        <v>328287387442274.81</v>
      </c>
      <c r="P52">
        <v>332660275926659.38</v>
      </c>
      <c r="Q52">
        <v>337033164411043.94</v>
      </c>
      <c r="R52">
        <v>340819790006982.94</v>
      </c>
      <c r="S52">
        <v>344606415602921.69</v>
      </c>
      <c r="T52">
        <v>348393041198859.88</v>
      </c>
      <c r="U52">
        <v>352179666794798.63</v>
      </c>
      <c r="V52">
        <v>355966292390736.31</v>
      </c>
      <c r="W52">
        <v>360534601837936.75</v>
      </c>
      <c r="X52">
        <v>364569945022913.06</v>
      </c>
      <c r="Y52">
        <v>368605288207890.25</v>
      </c>
      <c r="Z52">
        <v>372640631392865.88</v>
      </c>
      <c r="AA52">
        <v>376675974577842.31</v>
      </c>
      <c r="AB52">
        <v>380711317762818.81</v>
      </c>
      <c r="AC52">
        <v>384746660947795.13</v>
      </c>
      <c r="AD52">
        <v>388782004132771.63</v>
      </c>
      <c r="AE52">
        <v>392817347317747.94</v>
      </c>
      <c r="AF52">
        <v>396852690502724.31</v>
      </c>
    </row>
    <row r="53" spans="1:32">
      <c r="A53" t="s">
        <v>24</v>
      </c>
      <c r="B53">
        <v>8288799588953.833</v>
      </c>
      <c r="C53">
        <v>8347492176860.127</v>
      </c>
      <c r="D53">
        <v>8406184764766.4209</v>
      </c>
      <c r="E53">
        <v>8464877352672.7129</v>
      </c>
      <c r="F53">
        <v>8523569940579.0059</v>
      </c>
      <c r="G53">
        <v>8582262528485.2998</v>
      </c>
      <c r="H53">
        <v>8738286991336.1807</v>
      </c>
      <c r="I53">
        <v>8894311454187.0781</v>
      </c>
      <c r="J53">
        <v>9050335917037.9727</v>
      </c>
      <c r="K53">
        <v>9206360379888.8691</v>
      </c>
      <c r="L53">
        <v>9362384842739.7813</v>
      </c>
      <c r="M53">
        <v>9475734903133.7949</v>
      </c>
      <c r="N53">
        <v>9589084963527.8242</v>
      </c>
      <c r="O53">
        <v>9702435023921.8516</v>
      </c>
      <c r="P53">
        <v>9815785084315.8789</v>
      </c>
      <c r="Q53">
        <v>9929135144709.9219</v>
      </c>
      <c r="R53">
        <v>10117899066752.305</v>
      </c>
      <c r="S53">
        <v>10306662988794.672</v>
      </c>
      <c r="T53">
        <v>10495426910837.039</v>
      </c>
      <c r="U53">
        <v>10684190832879.406</v>
      </c>
      <c r="V53">
        <v>10872954754921.797</v>
      </c>
      <c r="W53">
        <v>10961166861433.002</v>
      </c>
      <c r="X53">
        <v>11117937023988.23</v>
      </c>
      <c r="Y53">
        <v>11274707186543.396</v>
      </c>
      <c r="Z53">
        <v>11431477349098.625</v>
      </c>
      <c r="AA53">
        <v>11588247511653.789</v>
      </c>
      <c r="AB53">
        <v>11745017674209.02</v>
      </c>
      <c r="AC53">
        <v>11901787836764.188</v>
      </c>
      <c r="AD53">
        <v>12058557999319.414</v>
      </c>
      <c r="AE53">
        <v>12215328161874.645</v>
      </c>
      <c r="AF53">
        <v>12372098324429.813</v>
      </c>
    </row>
    <row r="54" spans="1:32">
      <c r="A54" t="s">
        <v>25</v>
      </c>
      <c r="B54">
        <v>9941952530082.7344</v>
      </c>
      <c r="C54">
        <v>9951894482612.8145</v>
      </c>
      <c r="D54">
        <v>9961846377095.4258</v>
      </c>
      <c r="E54">
        <v>9971808223472.5195</v>
      </c>
      <c r="F54">
        <v>9981780031695.9922</v>
      </c>
      <c r="G54">
        <v>9991761811727.6875</v>
      </c>
      <c r="H54">
        <v>10001753573539.412</v>
      </c>
      <c r="I54">
        <v>10011755327112.953</v>
      </c>
      <c r="J54">
        <v>10021767082440.064</v>
      </c>
      <c r="K54">
        <v>10031788849522.504</v>
      </c>
      <c r="L54">
        <v>10041820638372.025</v>
      </c>
      <c r="M54">
        <v>10051862459010.395</v>
      </c>
      <c r="N54">
        <v>10061914321469.406</v>
      </c>
      <c r="O54">
        <v>10071976235790.873</v>
      </c>
      <c r="P54">
        <v>10082048212026.662</v>
      </c>
      <c r="Q54">
        <v>10092130260238.688</v>
      </c>
      <c r="R54">
        <v>10102222390498.924</v>
      </c>
      <c r="S54">
        <v>10112324612889.422</v>
      </c>
      <c r="T54">
        <v>10122436937502.311</v>
      </c>
      <c r="U54">
        <v>10132559374439.813</v>
      </c>
      <c r="V54">
        <v>10142691933814.252</v>
      </c>
      <c r="W54">
        <v>10091978474145.18</v>
      </c>
      <c r="X54">
        <v>10041518581774.453</v>
      </c>
      <c r="Y54">
        <v>9991310988865.582</v>
      </c>
      <c r="Z54">
        <v>9941354433921.2539</v>
      </c>
      <c r="AA54">
        <v>9891647661751.6484</v>
      </c>
      <c r="AB54">
        <v>9842189423442.8887</v>
      </c>
      <c r="AC54">
        <v>9792978476325.6758</v>
      </c>
      <c r="AD54">
        <v>9744013583944.0469</v>
      </c>
      <c r="AE54">
        <v>9695293516024.3281</v>
      </c>
      <c r="AF54">
        <v>9646817048444.2031</v>
      </c>
    </row>
    <row r="55" spans="1:32">
      <c r="A55" t="s">
        <v>26</v>
      </c>
      <c r="B55">
        <v>54601446348199.141</v>
      </c>
      <c r="C55">
        <v>55247737920839.273</v>
      </c>
      <c r="D55">
        <v>55894029493479.195</v>
      </c>
      <c r="E55">
        <v>56540321066119.313</v>
      </c>
      <c r="F55">
        <v>57186612638759.242</v>
      </c>
      <c r="G55">
        <v>57832904211399.344</v>
      </c>
      <c r="H55">
        <v>58498284492253.547</v>
      </c>
      <c r="I55">
        <v>59163664773107.578</v>
      </c>
      <c r="J55">
        <v>59829045053961.57</v>
      </c>
      <c r="K55">
        <v>60494425334815.617</v>
      </c>
      <c r="L55">
        <v>61159805615669.672</v>
      </c>
      <c r="M55">
        <v>61669362868355.469</v>
      </c>
      <c r="N55">
        <v>62178920121041.266</v>
      </c>
      <c r="O55">
        <v>62688477373727.125</v>
      </c>
      <c r="P55">
        <v>63198034626412.93</v>
      </c>
      <c r="Q55">
        <v>63707591879098.695</v>
      </c>
      <c r="R55">
        <v>64149831526884.523</v>
      </c>
      <c r="S55">
        <v>64592071174670.141</v>
      </c>
      <c r="T55">
        <v>65034310822455.773</v>
      </c>
      <c r="U55">
        <v>65476550470241.492</v>
      </c>
      <c r="V55">
        <v>65918790118027</v>
      </c>
      <c r="W55">
        <v>66450786572346.25</v>
      </c>
      <c r="X55">
        <v>66921585204028.953</v>
      </c>
      <c r="Y55">
        <v>67392383835711.742</v>
      </c>
      <c r="Z55">
        <v>67863182467394.375</v>
      </c>
      <c r="AA55">
        <v>68333981099077.078</v>
      </c>
      <c r="AB55">
        <v>68804779730759.789</v>
      </c>
      <c r="AC55">
        <v>69275578362442.516</v>
      </c>
      <c r="AD55">
        <v>69746376994125.219</v>
      </c>
      <c r="AE55">
        <v>70217175625807.914</v>
      </c>
      <c r="AF55">
        <v>70687974257490.641</v>
      </c>
    </row>
    <row r="57" spans="1:32">
      <c r="A57" s="408" t="s">
        <v>792</v>
      </c>
      <c r="B57" s="409"/>
      <c r="C57" s="409"/>
      <c r="D57" s="409"/>
      <c r="E57" s="409"/>
      <c r="F57" s="409"/>
      <c r="G57" s="409"/>
      <c r="H57" s="409"/>
      <c r="I57" s="409"/>
      <c r="J57" s="409"/>
      <c r="K57" s="409"/>
      <c r="L57" s="409"/>
    </row>
    <row r="58" spans="1:32">
      <c r="A58" t="s">
        <v>27</v>
      </c>
      <c r="B58">
        <v>2020</v>
      </c>
      <c r="C58">
        <v>2021</v>
      </c>
      <c r="D58">
        <v>2022</v>
      </c>
      <c r="E58">
        <v>2023</v>
      </c>
      <c r="F58">
        <v>2024</v>
      </c>
      <c r="G58">
        <v>2025</v>
      </c>
      <c r="H58">
        <v>2026</v>
      </c>
      <c r="I58">
        <v>2027</v>
      </c>
      <c r="J58">
        <v>2028</v>
      </c>
      <c r="K58">
        <v>2029</v>
      </c>
      <c r="L58">
        <v>2030</v>
      </c>
      <c r="M58">
        <v>2031</v>
      </c>
      <c r="N58">
        <v>2032</v>
      </c>
      <c r="O58">
        <v>2033</v>
      </c>
      <c r="P58">
        <v>2034</v>
      </c>
      <c r="Q58">
        <v>2035</v>
      </c>
      <c r="R58">
        <v>2036</v>
      </c>
      <c r="S58">
        <v>2037</v>
      </c>
      <c r="T58">
        <v>2038</v>
      </c>
      <c r="U58">
        <v>2039</v>
      </c>
      <c r="V58">
        <v>2040</v>
      </c>
      <c r="W58">
        <v>2041</v>
      </c>
      <c r="X58">
        <v>2042</v>
      </c>
      <c r="Y58">
        <v>2043</v>
      </c>
      <c r="Z58">
        <v>2044</v>
      </c>
      <c r="AA58">
        <v>2045</v>
      </c>
      <c r="AB58">
        <v>2046</v>
      </c>
      <c r="AC58">
        <v>2047</v>
      </c>
      <c r="AD58">
        <v>2048</v>
      </c>
      <c r="AE58">
        <v>2049</v>
      </c>
      <c r="AF58">
        <v>2050</v>
      </c>
    </row>
    <row r="59" spans="1:32">
      <c r="A59" t="s">
        <v>2</v>
      </c>
      <c r="B59" s="407">
        <f>(B3-B31)/B31</f>
        <v>0.23132678293591666</v>
      </c>
      <c r="C59" s="407">
        <f t="shared" ref="C59:AF67" si="0">(C3-C31)/C31</f>
        <v>0.17563860714221094</v>
      </c>
      <c r="D59" s="407">
        <f t="shared" si="0"/>
        <v>0.19369249167299754</v>
      </c>
      <c r="E59" s="407">
        <f t="shared" si="0"/>
        <v>0.21119436029105465</v>
      </c>
      <c r="F59" s="407">
        <f t="shared" si="0"/>
        <v>0.22816914944117098</v>
      </c>
      <c r="G59" s="21">
        <f t="shared" si="0"/>
        <v>0.24464031589618956</v>
      </c>
      <c r="H59" s="21">
        <f t="shared" si="0"/>
        <v>0.24371548440515156</v>
      </c>
      <c r="I59" s="21">
        <f t="shared" si="0"/>
        <v>0.24281211474737865</v>
      </c>
      <c r="J59" s="21">
        <f t="shared" si="0"/>
        <v>0.24192946842010077</v>
      </c>
      <c r="K59" s="21">
        <f t="shared" si="0"/>
        <v>0.2410668404188758</v>
      </c>
      <c r="L59" s="21">
        <f t="shared" si="0"/>
        <v>0.24022355735954534</v>
      </c>
      <c r="M59" s="21">
        <f t="shared" si="0"/>
        <v>0.23923543025463131</v>
      </c>
      <c r="N59" s="21">
        <f t="shared" si="0"/>
        <v>0.2382633181655831</v>
      </c>
      <c r="O59" s="21">
        <f t="shared" si="0"/>
        <v>0.23730683487843376</v>
      </c>
      <c r="P59" s="21">
        <f t="shared" si="0"/>
        <v>0.23636560649863497</v>
      </c>
      <c r="Q59" s="21">
        <f t="shared" si="0"/>
        <v>0.23543927096373582</v>
      </c>
      <c r="R59" s="21">
        <f t="shared" si="0"/>
        <v>0.23448968107714052</v>
      </c>
      <c r="S59" s="21">
        <f t="shared" si="0"/>
        <v>0.23355306161689562</v>
      </c>
      <c r="T59" s="21">
        <f t="shared" si="0"/>
        <v>0.23262914864145542</v>
      </c>
      <c r="U59" s="21">
        <f t="shared" si="0"/>
        <v>0.23171768532245743</v>
      </c>
      <c r="V59" s="21">
        <f t="shared" si="0"/>
        <v>0.2308184217067055</v>
      </c>
      <c r="W59" s="21">
        <f t="shared" si="0"/>
        <v>0.22998557532401795</v>
      </c>
      <c r="X59" s="21">
        <f t="shared" si="0"/>
        <v>0.22912826089635785</v>
      </c>
      <c r="Y59" s="21">
        <f t="shared" si="0"/>
        <v>0.22828285175622642</v>
      </c>
      <c r="Z59" s="21">
        <f t="shared" si="0"/>
        <v>0.22744910162548698</v>
      </c>
      <c r="AA59" s="21">
        <f t="shared" si="0"/>
        <v>0.22662677097230885</v>
      </c>
      <c r="AB59" s="21">
        <f t="shared" si="0"/>
        <v>0.22581562678173975</v>
      </c>
      <c r="AC59" s="21">
        <f t="shared" si="0"/>
        <v>0.22501544233557347</v>
      </c>
      <c r="AD59" s="21">
        <f t="shared" si="0"/>
        <v>0.22422599700107942</v>
      </c>
      <c r="AE59" s="21">
        <f t="shared" si="0"/>
        <v>0.22344707602818689</v>
      </c>
      <c r="AF59" s="21">
        <f t="shared" si="0"/>
        <v>0.22267847035472202</v>
      </c>
    </row>
    <row r="60" spans="1:32">
      <c r="A60" t="s">
        <v>3</v>
      </c>
      <c r="B60" s="407">
        <f t="shared" ref="B60:Q83" si="1">(B4-B32)/B32</f>
        <v>33.072700006569889</v>
      </c>
      <c r="C60" s="407">
        <f t="shared" si="1"/>
        <v>0</v>
      </c>
      <c r="D60" s="407">
        <f t="shared" si="1"/>
        <v>0</v>
      </c>
      <c r="E60" s="407">
        <f t="shared" si="1"/>
        <v>0</v>
      </c>
      <c r="F60" s="407">
        <f t="shared" si="1"/>
        <v>0</v>
      </c>
      <c r="G60" s="21">
        <f t="shared" si="1"/>
        <v>0</v>
      </c>
      <c r="H60" s="21">
        <f t="shared" si="1"/>
        <v>0</v>
      </c>
      <c r="I60" s="21">
        <f t="shared" si="1"/>
        <v>0</v>
      </c>
      <c r="J60" s="21">
        <f t="shared" si="1"/>
        <v>0</v>
      </c>
      <c r="K60" s="21">
        <f t="shared" si="1"/>
        <v>0</v>
      </c>
      <c r="L60" s="21">
        <f t="shared" si="1"/>
        <v>0</v>
      </c>
      <c r="M60" s="21">
        <f t="shared" si="1"/>
        <v>0</v>
      </c>
      <c r="N60" s="21">
        <f t="shared" si="1"/>
        <v>0</v>
      </c>
      <c r="O60" s="21">
        <f t="shared" si="1"/>
        <v>0</v>
      </c>
      <c r="P60" s="21">
        <f t="shared" si="1"/>
        <v>0</v>
      </c>
      <c r="Q60" s="21">
        <f t="shared" si="1"/>
        <v>0</v>
      </c>
      <c r="R60" s="21">
        <f t="shared" si="0"/>
        <v>0</v>
      </c>
      <c r="S60" s="21">
        <f t="shared" si="0"/>
        <v>0</v>
      </c>
      <c r="T60" s="21">
        <f t="shared" si="0"/>
        <v>0</v>
      </c>
      <c r="U60" s="21">
        <f t="shared" si="0"/>
        <v>0</v>
      </c>
      <c r="V60" s="21">
        <f t="shared" si="0"/>
        <v>0</v>
      </c>
      <c r="W60" s="21">
        <f t="shared" si="0"/>
        <v>0</v>
      </c>
      <c r="X60" s="21">
        <f t="shared" si="0"/>
        <v>0</v>
      </c>
      <c r="Y60" s="21">
        <f t="shared" si="0"/>
        <v>0</v>
      </c>
      <c r="Z60" s="21">
        <f t="shared" si="0"/>
        <v>0</v>
      </c>
      <c r="AA60" s="21">
        <f t="shared" si="0"/>
        <v>0</v>
      </c>
      <c r="AB60" s="21">
        <f t="shared" si="0"/>
        <v>0</v>
      </c>
      <c r="AC60" s="21">
        <f t="shared" si="0"/>
        <v>0</v>
      </c>
      <c r="AD60" s="21">
        <f t="shared" si="0"/>
        <v>0</v>
      </c>
      <c r="AE60" s="21">
        <f t="shared" si="0"/>
        <v>0</v>
      </c>
      <c r="AF60" s="21">
        <f t="shared" si="0"/>
        <v>0</v>
      </c>
    </row>
    <row r="61" spans="1:32">
      <c r="A61" t="s">
        <v>4</v>
      </c>
      <c r="B61" s="407">
        <f t="shared" si="1"/>
        <v>0</v>
      </c>
      <c r="C61" s="407">
        <f t="shared" si="0"/>
        <v>0</v>
      </c>
      <c r="D61" s="407">
        <f t="shared" si="0"/>
        <v>0</v>
      </c>
      <c r="E61" s="407">
        <f t="shared" si="0"/>
        <v>0</v>
      </c>
      <c r="F61" s="407">
        <f t="shared" si="0"/>
        <v>0</v>
      </c>
      <c r="G61" s="21">
        <f t="shared" si="0"/>
        <v>0</v>
      </c>
      <c r="H61" s="21">
        <f t="shared" si="0"/>
        <v>0</v>
      </c>
      <c r="I61" s="21">
        <f t="shared" si="0"/>
        <v>0</v>
      </c>
      <c r="J61" s="21">
        <f t="shared" si="0"/>
        <v>0</v>
      </c>
      <c r="K61" s="21">
        <f t="shared" si="0"/>
        <v>0</v>
      </c>
      <c r="L61" s="21">
        <f t="shared" si="0"/>
        <v>0</v>
      </c>
      <c r="M61" s="21">
        <f t="shared" si="0"/>
        <v>0</v>
      </c>
      <c r="N61" s="21">
        <f t="shared" si="0"/>
        <v>0</v>
      </c>
      <c r="O61" s="21">
        <f t="shared" si="0"/>
        <v>0</v>
      </c>
      <c r="P61" s="21">
        <f t="shared" si="0"/>
        <v>0</v>
      </c>
      <c r="Q61" s="21">
        <f t="shared" si="0"/>
        <v>0</v>
      </c>
      <c r="R61" s="21">
        <f t="shared" si="0"/>
        <v>0</v>
      </c>
      <c r="S61" s="21">
        <f t="shared" si="0"/>
        <v>0</v>
      </c>
      <c r="T61" s="21">
        <f t="shared" si="0"/>
        <v>0</v>
      </c>
      <c r="U61" s="21">
        <f t="shared" si="0"/>
        <v>0</v>
      </c>
      <c r="V61" s="21">
        <f t="shared" si="0"/>
        <v>0</v>
      </c>
      <c r="W61" s="21">
        <f t="shared" si="0"/>
        <v>0</v>
      </c>
      <c r="X61" s="21">
        <f t="shared" si="0"/>
        <v>0</v>
      </c>
      <c r="Y61" s="21">
        <f t="shared" si="0"/>
        <v>0</v>
      </c>
      <c r="Z61" s="21">
        <f t="shared" si="0"/>
        <v>0</v>
      </c>
      <c r="AA61" s="21">
        <f t="shared" si="0"/>
        <v>0</v>
      </c>
      <c r="AB61" s="21">
        <f t="shared" si="0"/>
        <v>0</v>
      </c>
      <c r="AC61" s="21">
        <f t="shared" si="0"/>
        <v>0</v>
      </c>
      <c r="AD61" s="21">
        <f t="shared" si="0"/>
        <v>0</v>
      </c>
      <c r="AE61" s="21">
        <f t="shared" si="0"/>
        <v>0</v>
      </c>
      <c r="AF61" s="21">
        <f t="shared" si="0"/>
        <v>0</v>
      </c>
    </row>
    <row r="62" spans="1:32">
      <c r="A62" t="s">
        <v>5</v>
      </c>
      <c r="B62" s="407">
        <f t="shared" si="1"/>
        <v>0.35700983433427957</v>
      </c>
      <c r="C62" s="407">
        <f t="shared" si="0"/>
        <v>0.38155139378688474</v>
      </c>
      <c r="D62" s="407">
        <f t="shared" si="0"/>
        <v>0.40537767995076812</v>
      </c>
      <c r="E62" s="407">
        <f t="shared" si="0"/>
        <v>0.42851951405458072</v>
      </c>
      <c r="F62" s="407">
        <f t="shared" si="0"/>
        <v>0.45100597161312578</v>
      </c>
      <c r="G62" s="21">
        <f t="shared" si="0"/>
        <v>0.47286450429812998</v>
      </c>
      <c r="H62" s="21">
        <f t="shared" si="0"/>
        <v>0.47267026839038218</v>
      </c>
      <c r="I62" s="21">
        <f t="shared" si="0"/>
        <v>0.47247926717604527</v>
      </c>
      <c r="J62" s="21">
        <f t="shared" si="0"/>
        <v>0.47229142051929357</v>
      </c>
      <c r="K62" s="21">
        <f t="shared" si="0"/>
        <v>0.47210665090965276</v>
      </c>
      <c r="L62" s="21">
        <f t="shared" si="0"/>
        <v>0.47192488335536076</v>
      </c>
      <c r="M62" s="21">
        <f t="shared" si="0"/>
        <v>0.47157496646909303</v>
      </c>
      <c r="N62" s="21">
        <f t="shared" si="0"/>
        <v>0.47122840089404916</v>
      </c>
      <c r="O62" s="21">
        <f t="shared" si="0"/>
        <v>0.47088513871416809</v>
      </c>
      <c r="P62" s="21">
        <f t="shared" si="0"/>
        <v>0.47054513292250605</v>
      </c>
      <c r="Q62" s="21">
        <f t="shared" si="0"/>
        <v>0.47020833739978102</v>
      </c>
      <c r="R62" s="21">
        <f t="shared" si="0"/>
        <v>0.46989796658180544</v>
      </c>
      <c r="S62" s="21">
        <f t="shared" si="0"/>
        <v>0.46958976872292651</v>
      </c>
      <c r="T62" s="21">
        <f t="shared" si="0"/>
        <v>0.4692837210828612</v>
      </c>
      <c r="U62" s="21">
        <f t="shared" si="0"/>
        <v>0.46897980123753025</v>
      </c>
      <c r="V62" s="21">
        <f t="shared" si="0"/>
        <v>0.4686779870735821</v>
      </c>
      <c r="W62" s="21">
        <f t="shared" si="0"/>
        <v>0.46835015925151785</v>
      </c>
      <c r="X62" s="21">
        <f t="shared" si="0"/>
        <v>0.46804430587464835</v>
      </c>
      <c r="Y62" s="21">
        <f t="shared" si="0"/>
        <v>0.467740845479445</v>
      </c>
      <c r="Z62" s="21">
        <f t="shared" si="0"/>
        <v>0.46743975009148925</v>
      </c>
      <c r="AA62" s="21">
        <f t="shared" si="0"/>
        <v>0.4671409921707026</v>
      </c>
      <c r="AB62" s="21">
        <f t="shared" si="0"/>
        <v>0.46684454460295366</v>
      </c>
      <c r="AC62" s="21">
        <f t="shared" si="0"/>
        <v>0.46655038069185395</v>
      </c>
      <c r="AD62" s="21">
        <f t="shared" si="0"/>
        <v>0.46625847415074262</v>
      </c>
      <c r="AE62" s="21">
        <f t="shared" si="0"/>
        <v>0.46596879909485633</v>
      </c>
      <c r="AF62" s="21">
        <f t="shared" si="0"/>
        <v>0.46568133003367784</v>
      </c>
    </row>
    <row r="63" spans="1:32">
      <c r="A63" t="s">
        <v>6</v>
      </c>
      <c r="B63" s="407">
        <f t="shared" si="1"/>
        <v>0.27744304123629748</v>
      </c>
      <c r="C63" s="407">
        <f t="shared" si="0"/>
        <v>0.29508156906066291</v>
      </c>
      <c r="D63" s="407">
        <f t="shared" si="0"/>
        <v>0.3121023778762072</v>
      </c>
      <c r="E63" s="407">
        <f t="shared" si="0"/>
        <v>0.32853735896327757</v>
      </c>
      <c r="F63" s="407">
        <f t="shared" si="0"/>
        <v>0.34441624545326538</v>
      </c>
      <c r="G63" s="21">
        <f t="shared" si="0"/>
        <v>0.35976679184945382</v>
      </c>
      <c r="H63" s="21">
        <f t="shared" si="0"/>
        <v>0.3579752144080236</v>
      </c>
      <c r="I63" s="21">
        <f t="shared" si="0"/>
        <v>0.35622937293550633</v>
      </c>
      <c r="J63" s="21">
        <f t="shared" si="0"/>
        <v>0.35452753816066868</v>
      </c>
      <c r="K63" s="21">
        <f t="shared" si="0"/>
        <v>0.35286806690526057</v>
      </c>
      <c r="L63" s="21">
        <f t="shared" si="0"/>
        <v>0.35124939679212841</v>
      </c>
      <c r="M63" s="21">
        <f t="shared" si="0"/>
        <v>0.34910652303403739</v>
      </c>
      <c r="N63" s="21">
        <f t="shared" si="0"/>
        <v>0.34700670911195147</v>
      </c>
      <c r="O63" s="21">
        <f t="shared" si="0"/>
        <v>0.34494867004181423</v>
      </c>
      <c r="P63" s="21">
        <f t="shared" si="0"/>
        <v>0.34293117146434982</v>
      </c>
      <c r="Q63" s="21">
        <f t="shared" si="0"/>
        <v>0.34095302717628201</v>
      </c>
      <c r="R63" s="21">
        <f t="shared" si="0"/>
        <v>0.33858955726088913</v>
      </c>
      <c r="S63" s="21">
        <f t="shared" si="0"/>
        <v>0.33627180815192437</v>
      </c>
      <c r="T63" s="21">
        <f t="shared" si="0"/>
        <v>0.33399846587026821</v>
      </c>
      <c r="U63" s="21">
        <f t="shared" si="0"/>
        <v>0.33176826630930295</v>
      </c>
      <c r="V63" s="21">
        <f t="shared" si="0"/>
        <v>0.32957999289099749</v>
      </c>
      <c r="W63" s="21">
        <f t="shared" si="0"/>
        <v>0.32796937150899769</v>
      </c>
      <c r="X63" s="21">
        <f t="shared" si="0"/>
        <v>0.32602542968488052</v>
      </c>
      <c r="Y63" s="21">
        <f t="shared" si="0"/>
        <v>0.32411687007979234</v>
      </c>
      <c r="Z63" s="21">
        <f t="shared" si="0"/>
        <v>0.32224273540345538</v>
      </c>
      <c r="AA63" s="21">
        <f t="shared" si="0"/>
        <v>0.32040210259046226</v>
      </c>
      <c r="AB63" s="21">
        <f t="shared" si="0"/>
        <v>0.31859408128432548</v>
      </c>
      <c r="AC63" s="21">
        <f t="shared" si="0"/>
        <v>0.31681781240138862</v>
      </c>
      <c r="AD63" s="21">
        <f t="shared" si="0"/>
        <v>0.31507246676975442</v>
      </c>
      <c r="AE63" s="21">
        <f t="shared" si="0"/>
        <v>0.31335724383866953</v>
      </c>
      <c r="AF63" s="21">
        <f t="shared" si="0"/>
        <v>0.3116713704541722</v>
      </c>
    </row>
    <row r="64" spans="1:32">
      <c r="A64" t="s">
        <v>7</v>
      </c>
      <c r="B64" s="407">
        <f t="shared" si="1"/>
        <v>0.1897852080886587</v>
      </c>
      <c r="C64" s="407">
        <f t="shared" si="0"/>
        <v>0.20997775145832462</v>
      </c>
      <c r="D64" s="407">
        <f t="shared" si="0"/>
        <v>0.22912206254936535</v>
      </c>
      <c r="E64" s="407">
        <f t="shared" si="0"/>
        <v>0.24729769986222716</v>
      </c>
      <c r="F64" s="407">
        <f t="shared" si="0"/>
        <v>0.2645763694733716</v>
      </c>
      <c r="G64" s="21">
        <f t="shared" si="0"/>
        <v>0.2810228704987468</v>
      </c>
      <c r="H64" s="21">
        <f t="shared" si="0"/>
        <v>0.27849531110755177</v>
      </c>
      <c r="I64" s="21">
        <f t="shared" si="0"/>
        <v>0.27605181931319606</v>
      </c>
      <c r="J64" s="21">
        <f t="shared" si="0"/>
        <v>0.27368826954385811</v>
      </c>
      <c r="K64" s="21">
        <f t="shared" si="0"/>
        <v>0.27140080182989318</v>
      </c>
      <c r="L64" s="21">
        <f t="shared" si="0"/>
        <v>0.26918580076823889</v>
      </c>
      <c r="M64" s="21">
        <f t="shared" si="0"/>
        <v>0.26698866401688426</v>
      </c>
      <c r="N64" s="21">
        <f t="shared" si="0"/>
        <v>0.26484450080452981</v>
      </c>
      <c r="O64" s="21">
        <f t="shared" si="0"/>
        <v>0.26275141814267622</v>
      </c>
      <c r="P64" s="21">
        <f t="shared" si="0"/>
        <v>0.26070761217472227</v>
      </c>
      <c r="Q64" s="21">
        <f t="shared" si="0"/>
        <v>0.25871136299099712</v>
      </c>
      <c r="R64" s="21">
        <f t="shared" si="0"/>
        <v>0.25677612351989199</v>
      </c>
      <c r="S64" s="21">
        <f t="shared" si="0"/>
        <v>0.25488039529086692</v>
      </c>
      <c r="T64" s="21">
        <f t="shared" si="0"/>
        <v>0.25302298049663041</v>
      </c>
      <c r="U64" s="21">
        <f t="shared" si="0"/>
        <v>0.25120272926186854</v>
      </c>
      <c r="V64" s="21">
        <f t="shared" si="0"/>
        <v>0.24941853726941174</v>
      </c>
      <c r="W64" s="21">
        <f t="shared" si="0"/>
        <v>0.24766405529393778</v>
      </c>
      <c r="X64" s="21">
        <f t="shared" si="0"/>
        <v>0.2459506303586052</v>
      </c>
      <c r="Y64" s="21">
        <f t="shared" si="0"/>
        <v>0.24427171270524917</v>
      </c>
      <c r="Z64" s="21">
        <f t="shared" si="0"/>
        <v>0.2426262702943062</v>
      </c>
      <c r="AA64" s="21">
        <f t="shared" si="0"/>
        <v>0.24101331183479227</v>
      </c>
      <c r="AB64" s="21">
        <f t="shared" si="0"/>
        <v>0.23943188479284508</v>
      </c>
      <c r="AC64" s="21">
        <f t="shared" si="0"/>
        <v>0.23788107351591153</v>
      </c>
      <c r="AD64" s="21">
        <f t="shared" si="0"/>
        <v>0.23635999746484954</v>
      </c>
      <c r="AE64" s="21">
        <f t="shared" si="0"/>
        <v>0.23486780954674993</v>
      </c>
      <c r="AF64" s="21">
        <f t="shared" si="0"/>
        <v>0.23340369454185314</v>
      </c>
    </row>
    <row r="65" spans="1:32">
      <c r="A65" t="s">
        <v>8</v>
      </c>
      <c r="B65" s="407">
        <f t="shared" si="1"/>
        <v>0.13026297366295173</v>
      </c>
      <c r="C65" s="407">
        <f t="shared" si="0"/>
        <v>0.14545252807737005</v>
      </c>
      <c r="D65" s="407">
        <f t="shared" si="0"/>
        <v>0.15988379216481702</v>
      </c>
      <c r="E65" s="407">
        <f t="shared" si="0"/>
        <v>0.17361216594927303</v>
      </c>
      <c r="F65" s="407">
        <f t="shared" si="0"/>
        <v>0.1866877811187207</v>
      </c>
      <c r="G65" s="21">
        <f t="shared" si="0"/>
        <v>0.19915611273131795</v>
      </c>
      <c r="H65" s="21">
        <f t="shared" si="0"/>
        <v>0.19663921613745983</v>
      </c>
      <c r="I65" s="21">
        <f t="shared" si="0"/>
        <v>0.19422356496438239</v>
      </c>
      <c r="J65" s="21">
        <f t="shared" si="0"/>
        <v>0.19190317057051431</v>
      </c>
      <c r="K65" s="21">
        <f t="shared" si="0"/>
        <v>0.18967250748437056</v>
      </c>
      <c r="L65" s="21">
        <f t="shared" si="0"/>
        <v>0.18752646947613769</v>
      </c>
      <c r="M65" s="21">
        <f t="shared" si="0"/>
        <v>0.18527456849140295</v>
      </c>
      <c r="N65" s="21">
        <f t="shared" si="0"/>
        <v>0.18309373683913216</v>
      </c>
      <c r="O65" s="21">
        <f t="shared" si="0"/>
        <v>0.1809806623933537</v>
      </c>
      <c r="P65" s="21">
        <f t="shared" si="0"/>
        <v>0.17893223569154207</v>
      </c>
      <c r="Q65" s="21">
        <f t="shared" si="0"/>
        <v>0.17694553466736068</v>
      </c>
      <c r="R65" s="21">
        <f t="shared" si="0"/>
        <v>0.1748038744798607</v>
      </c>
      <c r="S65" s="21">
        <f t="shared" si="0"/>
        <v>0.17272519710619519</v>
      </c>
      <c r="T65" s="21">
        <f t="shared" si="0"/>
        <v>0.17070676447127023</v>
      </c>
      <c r="U65" s="21">
        <f t="shared" si="0"/>
        <v>0.16874599494407025</v>
      </c>
      <c r="V65" s="21">
        <f t="shared" si="0"/>
        <v>0.16684045232168024</v>
      </c>
      <c r="W65" s="21">
        <f t="shared" si="0"/>
        <v>0.16525228512719595</v>
      </c>
      <c r="X65" s="21">
        <f t="shared" si="0"/>
        <v>0.16352956045719169</v>
      </c>
      <c r="Y65" s="21">
        <f t="shared" si="0"/>
        <v>0.16185329017105832</v>
      </c>
      <c r="Z65" s="21">
        <f t="shared" si="0"/>
        <v>0.16022162025738754</v>
      </c>
      <c r="AA65" s="21">
        <f t="shared" si="0"/>
        <v>0.15863279406852407</v>
      </c>
      <c r="AB65" s="21">
        <f t="shared" si="0"/>
        <v>0.15708514601204779</v>
      </c>
      <c r="AC65" s="21">
        <f t="shared" si="0"/>
        <v>0.15557709572647485</v>
      </c>
      <c r="AD65" s="21">
        <f t="shared" si="0"/>
        <v>0.1541071426983732</v>
      </c>
      <c r="AE65" s="21">
        <f t="shared" si="0"/>
        <v>0.15267386128234392</v>
      </c>
      <c r="AF65" s="21">
        <f t="shared" si="0"/>
        <v>0.15127589608912997</v>
      </c>
    </row>
    <row r="66" spans="1:32">
      <c r="A66" t="s">
        <v>9</v>
      </c>
      <c r="B66" s="407">
        <f t="shared" si="1"/>
        <v>7.7689690187690175E-2</v>
      </c>
      <c r="C66" s="407">
        <f t="shared" si="0"/>
        <v>9.1616755187366505E-2</v>
      </c>
      <c r="D66" s="407">
        <f t="shared" si="0"/>
        <v>0.10482799117987474</v>
      </c>
      <c r="E66" s="407">
        <f t="shared" si="0"/>
        <v>0.11737720410529916</v>
      </c>
      <c r="F66" s="407">
        <f t="shared" si="0"/>
        <v>0.12931293921514181</v>
      </c>
      <c r="G66" s="21">
        <f t="shared" si="0"/>
        <v>0.14067910866407612</v>
      </c>
      <c r="H66" s="21">
        <f t="shared" si="0"/>
        <v>0.13871520837714832</v>
      </c>
      <c r="I66" s="21">
        <f t="shared" si="0"/>
        <v>0.13683524936276439</v>
      </c>
      <c r="J66" s="21">
        <f t="shared" si="0"/>
        <v>0.13503396248534238</v>
      </c>
      <c r="K66" s="21">
        <f t="shared" si="0"/>
        <v>0.13330651057430587</v>
      </c>
      <c r="L66" s="21">
        <f t="shared" si="0"/>
        <v>0.13164844504735101</v>
      </c>
      <c r="M66" s="21">
        <f t="shared" si="0"/>
        <v>0.12990731741794123</v>
      </c>
      <c r="N66" s="21">
        <f t="shared" si="0"/>
        <v>0.1282252233567607</v>
      </c>
      <c r="O66" s="21">
        <f t="shared" si="0"/>
        <v>0.12659921058088316</v>
      </c>
      <c r="P66" s="21">
        <f t="shared" si="0"/>
        <v>0.12502652043870757</v>
      </c>
      <c r="Q66" s="21">
        <f t="shared" si="0"/>
        <v>0.12350457229142683</v>
      </c>
      <c r="R66" s="21">
        <f t="shared" si="0"/>
        <v>0.12186509289959029</v>
      </c>
      <c r="S66" s="21">
        <f t="shared" si="0"/>
        <v>0.12027754110649204</v>
      </c>
      <c r="T66" s="21">
        <f t="shared" si="0"/>
        <v>0.11873948830136578</v>
      </c>
      <c r="U66" s="21">
        <f t="shared" si="0"/>
        <v>0.1172486549941763</v>
      </c>
      <c r="V66" s="21">
        <f t="shared" si="0"/>
        <v>0.115802899543333</v>
      </c>
      <c r="W66" s="21">
        <f t="shared" si="0"/>
        <v>0.11460287660669889</v>
      </c>
      <c r="X66" s="21">
        <f t="shared" si="0"/>
        <v>0.11330146160673039</v>
      </c>
      <c r="Y66" s="21">
        <f t="shared" si="0"/>
        <v>0.11203748868544747</v>
      </c>
      <c r="Z66" s="21">
        <f t="shared" si="0"/>
        <v>0.11080936492831636</v>
      </c>
      <c r="AA66" s="21">
        <f t="shared" si="0"/>
        <v>0.10961558651474924</v>
      </c>
      <c r="AB66" s="21">
        <f t="shared" si="0"/>
        <v>0.10845473257506717</v>
      </c>
      <c r="AC66" s="21">
        <f t="shared" si="0"/>
        <v>0.10732545954882351</v>
      </c>
      <c r="AD66" s="21">
        <f t="shared" si="0"/>
        <v>0.10622649599738622</v>
      </c>
      <c r="AE66" s="21">
        <f t="shared" si="0"/>
        <v>0.1051566378286852</v>
      </c>
      <c r="AF66" s="21">
        <f t="shared" si="0"/>
        <v>0.10411474389640787</v>
      </c>
    </row>
    <row r="67" spans="1:32">
      <c r="A67" t="s">
        <v>10</v>
      </c>
      <c r="B67" s="407">
        <f t="shared" si="1"/>
        <v>0</v>
      </c>
      <c r="C67" s="407">
        <f t="shared" si="0"/>
        <v>0</v>
      </c>
      <c r="D67" s="407">
        <f t="shared" si="0"/>
        <v>0</v>
      </c>
      <c r="E67" s="407">
        <f t="shared" si="0"/>
        <v>0</v>
      </c>
      <c r="F67" s="407">
        <f t="shared" si="0"/>
        <v>0</v>
      </c>
      <c r="G67" s="21">
        <f t="shared" si="0"/>
        <v>0</v>
      </c>
      <c r="H67" s="21">
        <f t="shared" si="0"/>
        <v>0</v>
      </c>
      <c r="I67" s="21">
        <f t="shared" si="0"/>
        <v>0</v>
      </c>
      <c r="J67" s="21">
        <f t="shared" si="0"/>
        <v>0</v>
      </c>
      <c r="K67" s="21">
        <f t="shared" si="0"/>
        <v>0</v>
      </c>
      <c r="L67" s="21">
        <f t="shared" si="0"/>
        <v>0</v>
      </c>
      <c r="M67" s="21">
        <f t="shared" si="0"/>
        <v>0</v>
      </c>
      <c r="N67" s="21">
        <f t="shared" si="0"/>
        <v>0</v>
      </c>
      <c r="O67" s="21">
        <f t="shared" si="0"/>
        <v>0</v>
      </c>
      <c r="P67" s="21">
        <f t="shared" si="0"/>
        <v>0</v>
      </c>
      <c r="Q67" s="21">
        <f t="shared" si="0"/>
        <v>0</v>
      </c>
      <c r="R67" s="21">
        <f t="shared" si="0"/>
        <v>0</v>
      </c>
      <c r="S67" s="21">
        <f t="shared" si="0"/>
        <v>0</v>
      </c>
      <c r="T67" s="21">
        <f t="shared" si="0"/>
        <v>0</v>
      </c>
      <c r="U67" s="21">
        <f t="shared" si="0"/>
        <v>0</v>
      </c>
      <c r="V67" s="21">
        <f t="shared" si="0"/>
        <v>0</v>
      </c>
      <c r="W67" s="21">
        <f t="shared" si="0"/>
        <v>0</v>
      </c>
      <c r="X67" s="21">
        <f t="shared" si="0"/>
        <v>0</v>
      </c>
      <c r="Y67" s="21">
        <f t="shared" si="0"/>
        <v>0</v>
      </c>
      <c r="Z67" s="21">
        <f t="shared" si="0"/>
        <v>0</v>
      </c>
      <c r="AA67" s="21">
        <f t="shared" si="0"/>
        <v>0</v>
      </c>
      <c r="AB67" s="21">
        <f t="shared" si="0"/>
        <v>0</v>
      </c>
      <c r="AC67" s="21">
        <f t="shared" si="0"/>
        <v>0</v>
      </c>
      <c r="AD67" s="21">
        <f t="shared" si="0"/>
        <v>0</v>
      </c>
      <c r="AE67" s="21">
        <f t="shared" si="0"/>
        <v>0</v>
      </c>
      <c r="AF67" s="21">
        <f t="shared" si="0"/>
        <v>0</v>
      </c>
    </row>
    <row r="68" spans="1:32">
      <c r="A68" t="s">
        <v>11</v>
      </c>
      <c r="B68" s="407">
        <f t="shared" si="1"/>
        <v>-2.7564425531306433E-2</v>
      </c>
      <c r="C68" s="407">
        <f t="shared" ref="C68:AF76" si="2">(C12-C40)/C40</f>
        <v>-1.1021005360978529E-2</v>
      </c>
      <c r="D68" s="407">
        <f t="shared" si="2"/>
        <v>4.9495604452579516E-3</v>
      </c>
      <c r="E68" s="407">
        <f t="shared" si="2"/>
        <v>2.0376520113697786E-2</v>
      </c>
      <c r="F68" s="407">
        <f t="shared" si="2"/>
        <v>3.5287164087803857E-2</v>
      </c>
      <c r="G68" s="21">
        <f t="shared" si="2"/>
        <v>4.9706986141782247E-2</v>
      </c>
      <c r="H68" s="21">
        <f t="shared" si="2"/>
        <v>5.0393015996483083E-2</v>
      </c>
      <c r="I68" s="21">
        <f t="shared" si="2"/>
        <v>5.1068705386260203E-2</v>
      </c>
      <c r="J68" s="21">
        <f t="shared" si="2"/>
        <v>5.1734286353650592E-2</v>
      </c>
      <c r="K68" s="21">
        <f t="shared" si="2"/>
        <v>5.2389984049951675E-2</v>
      </c>
      <c r="L68" s="21">
        <f t="shared" si="2"/>
        <v>5.3036016989156227E-2</v>
      </c>
      <c r="M68" s="21">
        <f t="shared" si="2"/>
        <v>5.3740056886153978E-2</v>
      </c>
      <c r="N68" s="21">
        <f t="shared" si="2"/>
        <v>5.4438681382232061E-2</v>
      </c>
      <c r="O68" s="21">
        <f t="shared" si="2"/>
        <v>5.5131952720050427E-2</v>
      </c>
      <c r="P68" s="21">
        <f t="shared" si="2"/>
        <v>5.5819932192051121E-2</v>
      </c>
      <c r="Q68" s="21">
        <f t="shared" si="2"/>
        <v>5.6502680158520148E-2</v>
      </c>
      <c r="R68" s="21">
        <f t="shared" si="2"/>
        <v>5.7218507561969216E-2</v>
      </c>
      <c r="S68" s="21">
        <f t="shared" si="2"/>
        <v>5.7931177403848795E-2</v>
      </c>
      <c r="T68" s="21">
        <f t="shared" si="2"/>
        <v>5.8640710530497797E-2</v>
      </c>
      <c r="U68" s="21">
        <f t="shared" si="2"/>
        <v>5.9347127605153982E-2</v>
      </c>
      <c r="V68" s="21">
        <f t="shared" si="2"/>
        <v>6.0050449109959533E-2</v>
      </c>
      <c r="W68" s="21">
        <f t="shared" si="2"/>
        <v>6.0692916616063582E-2</v>
      </c>
      <c r="X68" s="21">
        <f t="shared" si="2"/>
        <v>6.137003016823727E-2</v>
      </c>
      <c r="Y68" s="21">
        <f t="shared" si="2"/>
        <v>6.2043313207390635E-2</v>
      </c>
      <c r="Z68" s="21">
        <f t="shared" si="2"/>
        <v>6.2712798146353513E-2</v>
      </c>
      <c r="AA68" s="21">
        <f t="shared" si="2"/>
        <v>6.3378517033292198E-2</v>
      </c>
      <c r="AB68" s="21">
        <f t="shared" si="2"/>
        <v>6.4040501556821769E-2</v>
      </c>
      <c r="AC68" s="21">
        <f t="shared" si="2"/>
        <v>6.4698783051038378E-2</v>
      </c>
      <c r="AD68" s="21">
        <f t="shared" si="2"/>
        <v>6.535339250045806E-2</v>
      </c>
      <c r="AE68" s="21">
        <f t="shared" si="2"/>
        <v>6.6004360544882193E-2</v>
      </c>
      <c r="AF68" s="21">
        <f t="shared" si="2"/>
        <v>6.6651717484177461E-2</v>
      </c>
    </row>
    <row r="69" spans="1:32">
      <c r="A69" t="s">
        <v>12</v>
      </c>
      <c r="B69" s="407">
        <f t="shared" si="1"/>
        <v>-5.9898104538182043E-3</v>
      </c>
      <c r="C69" s="407">
        <f t="shared" si="2"/>
        <v>1.0686420265761495E-2</v>
      </c>
      <c r="D69" s="407">
        <f t="shared" si="2"/>
        <v>2.6750070725804539E-2</v>
      </c>
      <c r="E69" s="407">
        <f t="shared" si="2"/>
        <v>4.2234285703033142E-2</v>
      </c>
      <c r="F69" s="407">
        <f t="shared" si="2"/>
        <v>5.7169861190777112E-2</v>
      </c>
      <c r="G69" s="21">
        <f t="shared" si="2"/>
        <v>7.1585448833499751E-2</v>
      </c>
      <c r="H69" s="21">
        <f t="shared" si="2"/>
        <v>7.2491125515606686E-2</v>
      </c>
      <c r="I69" s="21">
        <f t="shared" si="2"/>
        <v>7.3381145146026311E-2</v>
      </c>
      <c r="J69" s="21">
        <f t="shared" si="2"/>
        <v>7.425591025656493E-2</v>
      </c>
      <c r="K69" s="21">
        <f t="shared" si="2"/>
        <v>7.5115809697859179E-2</v>
      </c>
      <c r="L69" s="21">
        <f t="shared" si="2"/>
        <v>7.5961219215721548E-2</v>
      </c>
      <c r="M69" s="21">
        <f t="shared" si="2"/>
        <v>7.6910285959299829E-2</v>
      </c>
      <c r="N69" s="21">
        <f t="shared" si="2"/>
        <v>7.7850608140387384E-2</v>
      </c>
      <c r="O69" s="21">
        <f t="shared" si="2"/>
        <v>7.8782306061444027E-2</v>
      </c>
      <c r="P69" s="21">
        <f t="shared" si="2"/>
        <v>7.9705497828270203E-2</v>
      </c>
      <c r="Q69" s="21">
        <f t="shared" si="2"/>
        <v>8.062029939991662E-2</v>
      </c>
      <c r="R69" s="21">
        <f t="shared" si="2"/>
        <v>8.1596977894278555E-2</v>
      </c>
      <c r="S69" s="21">
        <f t="shared" si="2"/>
        <v>8.256828651856786E-2</v>
      </c>
      <c r="T69" s="21">
        <f t="shared" si="2"/>
        <v>8.3534269437447864E-2</v>
      </c>
      <c r="U69" s="21">
        <f t="shared" si="2"/>
        <v>8.4494970332595454E-2</v>
      </c>
      <c r="V69" s="21">
        <f t="shared" si="2"/>
        <v>8.5450432409285126E-2</v>
      </c>
      <c r="W69" s="21">
        <f t="shared" si="2"/>
        <v>8.6297295996307297E-2</v>
      </c>
      <c r="X69" s="21">
        <f t="shared" si="2"/>
        <v>8.7207084994232006E-2</v>
      </c>
      <c r="Y69" s="21">
        <f t="shared" si="2"/>
        <v>8.81106325306487E-2</v>
      </c>
      <c r="Z69" s="21">
        <f t="shared" si="2"/>
        <v>8.900800261381743E-2</v>
      </c>
      <c r="AA69" s="21">
        <f t="shared" si="2"/>
        <v>8.9899258379744787E-2</v>
      </c>
      <c r="AB69" s="21">
        <f t="shared" si="2"/>
        <v>9.0784462106990968E-2</v>
      </c>
      <c r="AC69" s="21">
        <f t="shared" si="2"/>
        <v>9.1663675231179853E-2</v>
      </c>
      <c r="AD69" s="21">
        <f t="shared" si="2"/>
        <v>9.2536958359207555E-2</v>
      </c>
      <c r="AE69" s="21">
        <f t="shared" si="2"/>
        <v>9.340437128317404E-2</v>
      </c>
      <c r="AF69" s="21">
        <f t="shared" si="2"/>
        <v>9.4265972994027294E-2</v>
      </c>
    </row>
    <row r="70" spans="1:32">
      <c r="A70" t="s">
        <v>13</v>
      </c>
      <c r="B70" s="407">
        <f t="shared" si="1"/>
        <v>0.15973039106898332</v>
      </c>
      <c r="C70" s="407">
        <f t="shared" si="2"/>
        <v>0.17596988619613552</v>
      </c>
      <c r="D70" s="407">
        <f t="shared" si="2"/>
        <v>0.19177543614775991</v>
      </c>
      <c r="E70" s="407">
        <f t="shared" si="2"/>
        <v>0.20716420515544365</v>
      </c>
      <c r="F70" s="407">
        <f t="shared" si="2"/>
        <v>0.22215246401363789</v>
      </c>
      <c r="G70" s="21">
        <f t="shared" si="2"/>
        <v>0.236755647464653</v>
      </c>
      <c r="H70" s="21">
        <f t="shared" si="2"/>
        <v>0.23612264576516431</v>
      </c>
      <c r="I70" s="21">
        <f t="shared" si="2"/>
        <v>0.23550297430750872</v>
      </c>
      <c r="J70" s="21">
        <f t="shared" si="2"/>
        <v>0.23489621640128927</v>
      </c>
      <c r="K70" s="21">
        <f t="shared" si="2"/>
        <v>0.23430197254413132</v>
      </c>
      <c r="L70" s="21">
        <f t="shared" si="2"/>
        <v>0.23371985954449373</v>
      </c>
      <c r="M70" s="21">
        <f t="shared" si="2"/>
        <v>0.23278433383996244</v>
      </c>
      <c r="N70" s="21">
        <f t="shared" si="2"/>
        <v>0.23186376782697579</v>
      </c>
      <c r="O70" s="21">
        <f t="shared" si="2"/>
        <v>0.23095780552824768</v>
      </c>
      <c r="P70" s="21">
        <f t="shared" si="2"/>
        <v>0.23006610217194595</v>
      </c>
      <c r="Q70" s="21">
        <f t="shared" si="2"/>
        <v>0.22918832375423007</v>
      </c>
      <c r="R70" s="21">
        <f t="shared" si="2"/>
        <v>0.22814549140233203</v>
      </c>
      <c r="S70" s="21">
        <f t="shared" si="2"/>
        <v>0.22711796278185514</v>
      </c>
      <c r="T70" s="21">
        <f t="shared" si="2"/>
        <v>0.22610540346959912</v>
      </c>
      <c r="U70" s="21">
        <f t="shared" si="2"/>
        <v>0.2251074887158328</v>
      </c>
      <c r="V70" s="21">
        <f t="shared" si="2"/>
        <v>0.22412390309703778</v>
      </c>
      <c r="W70" s="21">
        <f t="shared" si="2"/>
        <v>0.22338633330690519</v>
      </c>
      <c r="X70" s="21">
        <f t="shared" si="2"/>
        <v>0.22250268001919329</v>
      </c>
      <c r="Y70" s="21">
        <f t="shared" si="2"/>
        <v>0.22163169380986039</v>
      </c>
      <c r="Z70" s="21">
        <f t="shared" si="2"/>
        <v>0.22077310424534125</v>
      </c>
      <c r="AA70" s="21">
        <f t="shared" si="2"/>
        <v>0.21992664853577068</v>
      </c>
      <c r="AB70" s="21">
        <f t="shared" si="2"/>
        <v>0.21909207126682431</v>
      </c>
      <c r="AC70" s="21">
        <f t="shared" si="2"/>
        <v>0.21826912414276456</v>
      </c>
      <c r="AD70" s="21">
        <f t="shared" si="2"/>
        <v>0.21745756574015784</v>
      </c>
      <c r="AE70" s="21">
        <f t="shared" si="2"/>
        <v>0.21665716127174317</v>
      </c>
      <c r="AF70" s="21">
        <f t="shared" si="2"/>
        <v>0.21586768235997175</v>
      </c>
    </row>
    <row r="71" spans="1:32">
      <c r="A71" t="s">
        <v>14</v>
      </c>
      <c r="B71" s="407">
        <f t="shared" si="1"/>
        <v>-1.8612230524601227E-2</v>
      </c>
      <c r="C71" s="407">
        <f t="shared" si="2"/>
        <v>1.0597776554459788E-3</v>
      </c>
      <c r="D71" s="407">
        <f t="shared" si="2"/>
        <v>1.9472725104098622E-2</v>
      </c>
      <c r="E71" s="407">
        <f t="shared" si="2"/>
        <v>3.6743738455996738E-2</v>
      </c>
      <c r="F71" s="407">
        <f t="shared" si="2"/>
        <v>5.2975853374429685E-2</v>
      </c>
      <c r="G71" s="21">
        <f t="shared" si="2"/>
        <v>6.8260071705261258E-2</v>
      </c>
      <c r="H71" s="21">
        <f t="shared" si="2"/>
        <v>6.7277940345160173E-2</v>
      </c>
      <c r="I71" s="21">
        <f t="shared" si="2"/>
        <v>6.6338585642265677E-2</v>
      </c>
      <c r="J71" s="21">
        <f t="shared" si="2"/>
        <v>6.543927245980502E-2</v>
      </c>
      <c r="K71" s="21">
        <f t="shared" si="2"/>
        <v>6.4577493974192837E-2</v>
      </c>
      <c r="L71" s="21">
        <f t="shared" si="2"/>
        <v>6.3750948339208385E-2</v>
      </c>
      <c r="M71" s="21">
        <f t="shared" si="2"/>
        <v>6.2962451676587108E-2</v>
      </c>
      <c r="N71" s="21">
        <f t="shared" si="2"/>
        <v>6.2199387165876051E-2</v>
      </c>
      <c r="O71" s="21">
        <f t="shared" si="2"/>
        <v>6.146054390330348E-2</v>
      </c>
      <c r="P71" s="21">
        <f t="shared" si="2"/>
        <v>6.0744786657291515E-2</v>
      </c>
      <c r="Q71" s="21">
        <f t="shared" si="2"/>
        <v>6.0051050048218639E-2</v>
      </c>
      <c r="R71" s="21">
        <f t="shared" si="2"/>
        <v>5.9395125333959436E-2</v>
      </c>
      <c r="S71" s="21">
        <f t="shared" si="2"/>
        <v>5.8756989168558954E-2</v>
      </c>
      <c r="T71" s="21">
        <f t="shared" si="2"/>
        <v>5.8135927600229412E-2</v>
      </c>
      <c r="U71" s="21">
        <f t="shared" si="2"/>
        <v>5.7531264379175315E-2</v>
      </c>
      <c r="V71" s="21">
        <f t="shared" si="2"/>
        <v>5.6942358501336922E-2</v>
      </c>
      <c r="W71" s="21">
        <f t="shared" si="2"/>
        <v>5.635303080565672E-2</v>
      </c>
      <c r="X71" s="21">
        <f t="shared" si="2"/>
        <v>5.5790454266042663E-2</v>
      </c>
      <c r="Y71" s="21">
        <f t="shared" si="2"/>
        <v>5.5242565627816077E-2</v>
      </c>
      <c r="Z71" s="21">
        <f t="shared" si="2"/>
        <v>5.4708797089545451E-2</v>
      </c>
      <c r="AA71" s="21">
        <f t="shared" si="2"/>
        <v>5.4188609744046878E-2</v>
      </c>
      <c r="AB71" s="21">
        <f t="shared" si="2"/>
        <v>5.3681491763514971E-2</v>
      </c>
      <c r="AC71" s="21">
        <f t="shared" si="2"/>
        <v>5.3186956719745139E-2</v>
      </c>
      <c r="AD71" s="21">
        <f t="shared" si="2"/>
        <v>5.2704542027859798E-2</v>
      </c>
      <c r="AE71" s="21">
        <f t="shared" si="2"/>
        <v>5.223380750308379E-2</v>
      </c>
      <c r="AF71" s="21">
        <f t="shared" si="2"/>
        <v>5.1774334021086936E-2</v>
      </c>
    </row>
    <row r="72" spans="1:32">
      <c r="A72" t="s">
        <v>15</v>
      </c>
      <c r="B72" s="407">
        <f t="shared" si="1"/>
        <v>-8.2772773133097013E-2</v>
      </c>
      <c r="C72" s="407">
        <f t="shared" si="2"/>
        <v>-6.7287537264172609E-2</v>
      </c>
      <c r="D72" s="407">
        <f t="shared" si="2"/>
        <v>-5.2335211117001519E-2</v>
      </c>
      <c r="E72" s="407">
        <f t="shared" si="2"/>
        <v>-3.7888750664074655E-2</v>
      </c>
      <c r="F72" s="407">
        <f t="shared" si="2"/>
        <v>-2.3922911340278231E-2</v>
      </c>
      <c r="G72" s="21">
        <f t="shared" si="2"/>
        <v>-1.0414100825395102E-2</v>
      </c>
      <c r="H72" s="21">
        <f t="shared" si="2"/>
        <v>-1.0915434746810332E-2</v>
      </c>
      <c r="I72" s="21">
        <f t="shared" si="2"/>
        <v>-1.1410303726841981E-2</v>
      </c>
      <c r="J72" s="21">
        <f t="shared" si="2"/>
        <v>-1.1898832017126873E-2</v>
      </c>
      <c r="K72" s="21">
        <f t="shared" si="2"/>
        <v>-1.2381140705533226E-2</v>
      </c>
      <c r="L72" s="21">
        <f t="shared" si="2"/>
        <v>-1.2857347816217897E-2</v>
      </c>
      <c r="M72" s="21">
        <f t="shared" si="2"/>
        <v>-1.2890626066503822E-2</v>
      </c>
      <c r="N72" s="21">
        <f t="shared" si="2"/>
        <v>-1.2923981760782357E-2</v>
      </c>
      <c r="O72" s="21">
        <f t="shared" si="2"/>
        <v>-1.295741516970607E-2</v>
      </c>
      <c r="P72" s="21">
        <f t="shared" si="2"/>
        <v>-1.2990926565189832E-2</v>
      </c>
      <c r="Q72" s="21">
        <f t="shared" si="2"/>
        <v>-1.3024516220418692E-2</v>
      </c>
      <c r="R72" s="21">
        <f t="shared" si="2"/>
        <v>-1.2842901854220554E-2</v>
      </c>
      <c r="S72" s="21">
        <f t="shared" si="2"/>
        <v>-1.2659330114418246E-2</v>
      </c>
      <c r="T72" s="21">
        <f t="shared" si="2"/>
        <v>-1.247376918577226E-2</v>
      </c>
      <c r="U72" s="21">
        <f t="shared" si="2"/>
        <v>-1.2286186559788168E-2</v>
      </c>
      <c r="V72" s="21">
        <f t="shared" si="2"/>
        <v>-1.209654901572522E-2</v>
      </c>
      <c r="W72" s="21">
        <f t="shared" si="2"/>
        <v>-1.2204665492961456E-2</v>
      </c>
      <c r="X72" s="21">
        <f t="shared" si="2"/>
        <v>-1.2109135147797503E-2</v>
      </c>
      <c r="Y72" s="21">
        <f t="shared" si="2"/>
        <v>-1.2012900025785422E-2</v>
      </c>
      <c r="Z72" s="21">
        <f t="shared" si="2"/>
        <v>-1.19159522987934E-2</v>
      </c>
      <c r="AA72" s="21">
        <f t="shared" si="2"/>
        <v>-1.1818284022326986E-2</v>
      </c>
      <c r="AB72" s="21">
        <f t="shared" si="2"/>
        <v>-1.1719887133357211E-2</v>
      </c>
      <c r="AC72" s="21">
        <f t="shared" si="2"/>
        <v>-1.1620753448105717E-2</v>
      </c>
      <c r="AD72" s="21">
        <f t="shared" si="2"/>
        <v>-1.1520874659770626E-2</v>
      </c>
      <c r="AE72" s="21">
        <f t="shared" si="2"/>
        <v>-1.1420242336210465E-2</v>
      </c>
      <c r="AF72" s="21">
        <f t="shared" si="2"/>
        <v>-1.1318847917568329E-2</v>
      </c>
    </row>
    <row r="73" spans="1:32">
      <c r="A73" t="s">
        <v>16</v>
      </c>
      <c r="B73" s="407">
        <f t="shared" si="1"/>
        <v>3.8598496847289783E-2</v>
      </c>
      <c r="C73" s="407">
        <f t="shared" si="2"/>
        <v>5.0608136794209363E-2</v>
      </c>
      <c r="D73" s="407">
        <f t="shared" si="2"/>
        <v>6.2564109261286902E-2</v>
      </c>
      <c r="E73" s="407">
        <f t="shared" si="2"/>
        <v>7.4466773182350746E-2</v>
      </c>
      <c r="F73" s="407">
        <f t="shared" si="2"/>
        <v>8.6316484297567914E-2</v>
      </c>
      <c r="G73" s="21">
        <f t="shared" si="2"/>
        <v>9.8113595188879271E-2</v>
      </c>
      <c r="H73" s="21">
        <f t="shared" si="2"/>
        <v>9.923196719365536E-2</v>
      </c>
      <c r="I73" s="21">
        <f t="shared" si="2"/>
        <v>0.10035879065062295</v>
      </c>
      <c r="J73" s="21">
        <f t="shared" si="2"/>
        <v>0.10149416172360538</v>
      </c>
      <c r="K73" s="21">
        <f t="shared" si="2"/>
        <v>0.10263817804089913</v>
      </c>
      <c r="L73" s="21">
        <f t="shared" si="2"/>
        <v>0.1037909387232565</v>
      </c>
      <c r="M73" s="21">
        <f t="shared" si="2"/>
        <v>0.10491935147675367</v>
      </c>
      <c r="N73" s="21">
        <f t="shared" si="2"/>
        <v>0.10605875841630094</v>
      </c>
      <c r="O73" s="21">
        <f t="shared" si="2"/>
        <v>0.10720932100388179</v>
      </c>
      <c r="P73" s="21">
        <f t="shared" si="2"/>
        <v>0.10837120387870205</v>
      </c>
      <c r="Q73" s="21">
        <f t="shared" si="2"/>
        <v>0.10954457493572613</v>
      </c>
      <c r="R73" s="21">
        <f t="shared" si="2"/>
        <v>0.11068282913260392</v>
      </c>
      <c r="S73" s="21">
        <f t="shared" si="2"/>
        <v>0.11183036273523596</v>
      </c>
      <c r="T73" s="21">
        <f t="shared" si="2"/>
        <v>0.11298728968099349</v>
      </c>
      <c r="U73" s="21">
        <f t="shared" si="2"/>
        <v>0.11415372578022549</v>
      </c>
      <c r="V73" s="21">
        <f t="shared" si="2"/>
        <v>0.11532978875490041</v>
      </c>
      <c r="W73" s="21">
        <f t="shared" si="2"/>
        <v>0.11658646646114884</v>
      </c>
      <c r="X73" s="21">
        <f t="shared" si="2"/>
        <v>0.11780707016663554</v>
      </c>
      <c r="Y73" s="21">
        <f t="shared" si="2"/>
        <v>0.11903886067644394</v>
      </c>
      <c r="Z73" s="21">
        <f t="shared" si="2"/>
        <v>0.12028199248876012</v>
      </c>
      <c r="AA73" s="21">
        <f t="shared" si="2"/>
        <v>0.12153662295990726</v>
      </c>
      <c r="AB73" s="21">
        <f t="shared" si="2"/>
        <v>0.12280291237074931</v>
      </c>
      <c r="AC73" s="21">
        <f t="shared" si="2"/>
        <v>0.12408102399494655</v>
      </c>
      <c r="AD73" s="21">
        <f t="shared" si="2"/>
        <v>0.12537112416914117</v>
      </c>
      <c r="AE73" s="21">
        <f t="shared" si="2"/>
        <v>0.12667338236511588</v>
      </c>
      <c r="AF73" s="21">
        <f t="shared" si="2"/>
        <v>0.12798797126401285</v>
      </c>
    </row>
    <row r="74" spans="1:32">
      <c r="A74" t="s">
        <v>17</v>
      </c>
      <c r="B74" s="407">
        <f t="shared" si="1"/>
        <v>0.25208429257021758</v>
      </c>
      <c r="C74" s="407">
        <f t="shared" si="2"/>
        <v>0.26587240445234539</v>
      </c>
      <c r="D74" s="407">
        <f t="shared" si="2"/>
        <v>0.27932973028410873</v>
      </c>
      <c r="E74" s="407">
        <f t="shared" si="2"/>
        <v>0.2924680326382666</v>
      </c>
      <c r="F74" s="407">
        <f t="shared" si="2"/>
        <v>0.30529852292628484</v>
      </c>
      <c r="G74" s="21">
        <f t="shared" si="2"/>
        <v>0.31783189330690587</v>
      </c>
      <c r="H74" s="21">
        <f t="shared" si="2"/>
        <v>0.31857067306001352</v>
      </c>
      <c r="I74" s="21">
        <f t="shared" si="2"/>
        <v>0.31930174845720116</v>
      </c>
      <c r="J74" s="21">
        <f t="shared" si="2"/>
        <v>0.32002523939050009</v>
      </c>
      <c r="K74" s="21">
        <f t="shared" si="2"/>
        <v>0.32074126327716396</v>
      </c>
      <c r="L74" s="21">
        <f t="shared" si="2"/>
        <v>0.32144993512319597</v>
      </c>
      <c r="M74" s="21">
        <f t="shared" si="2"/>
        <v>0.32239592609025952</v>
      </c>
      <c r="N74" s="21">
        <f t="shared" si="2"/>
        <v>0.32333619428220439</v>
      </c>
      <c r="O74" s="21">
        <f t="shared" si="2"/>
        <v>0.32427079147234544</v>
      </c>
      <c r="P74" s="21">
        <f t="shared" si="2"/>
        <v>0.32519976881136015</v>
      </c>
      <c r="Q74" s="21">
        <f t="shared" si="2"/>
        <v>0.32612317683661896</v>
      </c>
      <c r="R74" s="21">
        <f t="shared" si="2"/>
        <v>0.32712890261409405</v>
      </c>
      <c r="S74" s="21">
        <f t="shared" si="2"/>
        <v>0.32812820926524533</v>
      </c>
      <c r="T74" s="21">
        <f t="shared" si="2"/>
        <v>0.32912115805046521</v>
      </c>
      <c r="U74" s="21">
        <f t="shared" si="2"/>
        <v>0.33010780945310536</v>
      </c>
      <c r="V74" s="21">
        <f t="shared" si="2"/>
        <v>0.33108822319176051</v>
      </c>
      <c r="W74" s="21">
        <f t="shared" si="2"/>
        <v>0.33194856259325545</v>
      </c>
      <c r="X74" s="21">
        <f t="shared" si="2"/>
        <v>0.33288125271341457</v>
      </c>
      <c r="Y74" s="21">
        <f t="shared" si="2"/>
        <v>0.33380826441584671</v>
      </c>
      <c r="Z74" s="21">
        <f t="shared" si="2"/>
        <v>0.33472964940031347</v>
      </c>
      <c r="AA74" s="21">
        <f t="shared" si="2"/>
        <v>0.33564545874086554</v>
      </c>
      <c r="AB74" s="21">
        <f t="shared" si="2"/>
        <v>0.33655574289528167</v>
      </c>
      <c r="AC74" s="21">
        <f t="shared" si="2"/>
        <v>0.3374605517143377</v>
      </c>
      <c r="AD74" s="21">
        <f t="shared" si="2"/>
        <v>0.3383599344509039</v>
      </c>
      <c r="AE74" s="21">
        <f t="shared" si="2"/>
        <v>0.33925393976888429</v>
      </c>
      <c r="AF74" s="21">
        <f t="shared" si="2"/>
        <v>0.34014261575199389</v>
      </c>
    </row>
    <row r="75" spans="1:32">
      <c r="A75" t="s">
        <v>18</v>
      </c>
      <c r="B75" s="407">
        <f t="shared" si="1"/>
        <v>0.45179950377922024</v>
      </c>
      <c r="C75" s="407">
        <f t="shared" si="2"/>
        <v>0.48293963448274518</v>
      </c>
      <c r="D75" s="407">
        <f t="shared" si="2"/>
        <v>0.51281265902560269</v>
      </c>
      <c r="E75" s="407">
        <f t="shared" si="2"/>
        <v>0.54149437400253486</v>
      </c>
      <c r="F75" s="407">
        <f t="shared" si="2"/>
        <v>0.56905464879320056</v>
      </c>
      <c r="G75" s="21">
        <f t="shared" si="2"/>
        <v>0.59555799383020946</v>
      </c>
      <c r="H75" s="21">
        <f t="shared" si="2"/>
        <v>0.59533837519900468</v>
      </c>
      <c r="I75" s="21">
        <f t="shared" si="2"/>
        <v>0.59512660077266033</v>
      </c>
      <c r="J75" s="21">
        <f t="shared" si="2"/>
        <v>0.59492225766300366</v>
      </c>
      <c r="K75" s="21">
        <f t="shared" si="2"/>
        <v>0.59472496145930176</v>
      </c>
      <c r="L75" s="21">
        <f t="shared" si="2"/>
        <v>0.59453435381471698</v>
      </c>
      <c r="M75" s="21">
        <f t="shared" si="2"/>
        <v>0.59424063931005422</v>
      </c>
      <c r="N75" s="21">
        <f t="shared" si="2"/>
        <v>0.59395514118348658</v>
      </c>
      <c r="O75" s="21">
        <f t="shared" si="2"/>
        <v>0.59367751942296831</v>
      </c>
      <c r="P75" s="21">
        <f t="shared" si="2"/>
        <v>0.59340745252179727</v>
      </c>
      <c r="Q75" s="21">
        <f t="shared" si="2"/>
        <v>0.59314463623656166</v>
      </c>
      <c r="R75" s="21">
        <f t="shared" si="2"/>
        <v>0.59285125189304089</v>
      </c>
      <c r="S75" s="21">
        <f t="shared" si="2"/>
        <v>0.59256578690888562</v>
      </c>
      <c r="T75" s="21">
        <f t="shared" si="2"/>
        <v>0.59228792490181847</v>
      </c>
      <c r="U75" s="21">
        <f t="shared" si="2"/>
        <v>0.59201736612092026</v>
      </c>
      <c r="V75" s="21">
        <f t="shared" si="2"/>
        <v>0.59175382636797558</v>
      </c>
      <c r="W75" s="21">
        <f t="shared" si="2"/>
        <v>0.59154313202607456</v>
      </c>
      <c r="X75" s="21">
        <f t="shared" si="2"/>
        <v>0.59130656421246108</v>
      </c>
      <c r="Y75" s="21">
        <f t="shared" si="2"/>
        <v>0.59107582804740577</v>
      </c>
      <c r="Z75" s="21">
        <f t="shared" si="2"/>
        <v>0.59085071052183513</v>
      </c>
      <c r="AA75" s="21">
        <f t="shared" si="2"/>
        <v>0.59063100887582709</v>
      </c>
      <c r="AB75" s="21">
        <f t="shared" si="2"/>
        <v>0.59041652998949901</v>
      </c>
      <c r="AC75" s="21">
        <f t="shared" si="2"/>
        <v>0.59020708981682934</v>
      </c>
      <c r="AD75" s="21">
        <f t="shared" si="2"/>
        <v>0.5900025128589178</v>
      </c>
      <c r="AE75" s="21">
        <f t="shared" si="2"/>
        <v>0.5898026316735181</v>
      </c>
      <c r="AF75" s="21">
        <f t="shared" si="2"/>
        <v>0.58960728641796223</v>
      </c>
    </row>
    <row r="76" spans="1:32">
      <c r="A76" t="s">
        <v>19</v>
      </c>
      <c r="B76" s="407">
        <f t="shared" si="1"/>
        <v>0.4649217921353293</v>
      </c>
      <c r="C76" s="407">
        <f t="shared" si="2"/>
        <v>0.49640139476698253</v>
      </c>
      <c r="D76" s="407">
        <f t="shared" si="2"/>
        <v>0.52658344408641211</v>
      </c>
      <c r="E76" s="407">
        <f t="shared" si="2"/>
        <v>0.55554654558050232</v>
      </c>
      <c r="F76" s="407">
        <f t="shared" si="2"/>
        <v>0.58336308120597757</v>
      </c>
      <c r="G76" s="21">
        <f t="shared" si="2"/>
        <v>0.61009981336367403</v>
      </c>
      <c r="H76" s="21">
        <f t="shared" si="2"/>
        <v>0.60990506988906468</v>
      </c>
      <c r="I76" s="21">
        <f t="shared" si="2"/>
        <v>0.60971726385421054</v>
      </c>
      <c r="J76" s="21">
        <f t="shared" si="2"/>
        <v>0.60953603104284415</v>
      </c>
      <c r="K76" s="21">
        <f t="shared" si="2"/>
        <v>0.60936103229539251</v>
      </c>
      <c r="L76" s="21">
        <f t="shared" si="2"/>
        <v>0.60919195139065263</v>
      </c>
      <c r="M76" s="21">
        <f t="shared" si="2"/>
        <v>0.60893137975650269</v>
      </c>
      <c r="N76" s="21">
        <f t="shared" si="2"/>
        <v>0.60867806423121695</v>
      </c>
      <c r="O76" s="21">
        <f t="shared" si="2"/>
        <v>0.60843170588683504</v>
      </c>
      <c r="P76" s="21">
        <f t="shared" si="2"/>
        <v>0.60819202199277766</v>
      </c>
      <c r="Q76" s="21">
        <f t="shared" si="2"/>
        <v>0.60795874493344093</v>
      </c>
      <c r="R76" s="21">
        <f t="shared" ref="C76:AF83" si="3">(R20-R48)/R48</f>
        <v>0.60769830279479398</v>
      </c>
      <c r="S76" s="21">
        <f t="shared" si="3"/>
        <v>0.60744485766639278</v>
      </c>
      <c r="T76" s="21">
        <f t="shared" si="3"/>
        <v>0.60719813131436084</v>
      </c>
      <c r="U76" s="21">
        <f t="shared" si="3"/>
        <v>0.60695786006368668</v>
      </c>
      <c r="V76" s="21">
        <f t="shared" si="3"/>
        <v>0.60672379385826203</v>
      </c>
      <c r="W76" s="21">
        <f t="shared" si="3"/>
        <v>0.60653664292962584</v>
      </c>
      <c r="X76" s="21">
        <f t="shared" si="3"/>
        <v>0.60632648844665882</v>
      </c>
      <c r="Y76" s="21">
        <f t="shared" si="3"/>
        <v>0.60612149285070194</v>
      </c>
      <c r="Z76" s="21">
        <f t="shared" si="3"/>
        <v>0.60592146848399075</v>
      </c>
      <c r="AA76" s="21">
        <f t="shared" si="3"/>
        <v>0.60572623668128567</v>
      </c>
      <c r="AB76" s="21">
        <f t="shared" si="3"/>
        <v>0.60553562723759635</v>
      </c>
      <c r="AC76" s="21">
        <f t="shared" si="3"/>
        <v>0.60534947791327232</v>
      </c>
      <c r="AD76" s="21">
        <f t="shared" si="3"/>
        <v>0.60516763397343543</v>
      </c>
      <c r="AE76" s="21">
        <f t="shared" si="3"/>
        <v>0.60498994775900139</v>
      </c>
      <c r="AF76" s="21">
        <f t="shared" si="3"/>
        <v>0.60481627828679341</v>
      </c>
    </row>
    <row r="77" spans="1:32">
      <c r="A77" t="s">
        <v>20</v>
      </c>
      <c r="B77" s="407">
        <f t="shared" si="1"/>
        <v>0.50359314321693294</v>
      </c>
      <c r="C77" s="407">
        <f t="shared" si="3"/>
        <v>0.53602917325456378</v>
      </c>
      <c r="D77" s="407">
        <f t="shared" si="3"/>
        <v>0.56707782740458057</v>
      </c>
      <c r="E77" s="407">
        <f t="shared" si="3"/>
        <v>0.59682625454586857</v>
      </c>
      <c r="F77" s="407">
        <f t="shared" si="3"/>
        <v>0.6253544541736713</v>
      </c>
      <c r="G77" s="21">
        <f t="shared" si="3"/>
        <v>0.65273599480316635</v>
      </c>
      <c r="H77" s="21">
        <f t="shared" si="3"/>
        <v>0.65262251177956865</v>
      </c>
      <c r="I77" s="21">
        <f t="shared" si="3"/>
        <v>0.65251304015562628</v>
      </c>
      <c r="J77" s="21">
        <f t="shared" si="3"/>
        <v>0.65240737093265733</v>
      </c>
      <c r="K77" s="21">
        <f t="shared" si="3"/>
        <v>0.65230530938291131</v>
      </c>
      <c r="L77" s="21">
        <f t="shared" si="3"/>
        <v>0.65220667385194186</v>
      </c>
      <c r="M77" s="21">
        <f t="shared" si="3"/>
        <v>0.65205461722762958</v>
      </c>
      <c r="N77" s="21">
        <f t="shared" si="3"/>
        <v>0.65190673814303968</v>
      </c>
      <c r="O77" s="21">
        <f t="shared" si="3"/>
        <v>0.65176286677307027</v>
      </c>
      <c r="P77" s="21">
        <f t="shared" si="3"/>
        <v>0.65162284237451462</v>
      </c>
      <c r="Q77" s="21">
        <f t="shared" si="3"/>
        <v>0.65148651268696978</v>
      </c>
      <c r="R77" s="21">
        <f t="shared" si="3"/>
        <v>0.65133425123301514</v>
      </c>
      <c r="S77" s="21">
        <f t="shared" si="3"/>
        <v>0.65118602346853272</v>
      </c>
      <c r="T77" s="21">
        <f t="shared" si="3"/>
        <v>0.65104167119903644</v>
      </c>
      <c r="U77" s="21">
        <f t="shared" si="3"/>
        <v>0.65090104439545637</v>
      </c>
      <c r="V77" s="21">
        <f t="shared" si="3"/>
        <v>0.65076400067401485</v>
      </c>
      <c r="W77" s="21">
        <f t="shared" si="3"/>
        <v>0.6506543908934066</v>
      </c>
      <c r="X77" s="21">
        <f t="shared" si="3"/>
        <v>0.65053127188067617</v>
      </c>
      <c r="Y77" s="21">
        <f t="shared" si="3"/>
        <v>0.65041113787442328</v>
      </c>
      <c r="Z77" s="21">
        <f t="shared" si="3"/>
        <v>0.65029388161814294</v>
      </c>
      <c r="AA77" s="21">
        <f t="shared" si="3"/>
        <v>0.6501794009330667</v>
      </c>
      <c r="AB77" s="21">
        <f t="shared" si="3"/>
        <v>0.65006759842118778</v>
      </c>
      <c r="AC77" s="21">
        <f t="shared" si="3"/>
        <v>0.64995838118888849</v>
      </c>
      <c r="AD77" s="21">
        <f t="shared" si="3"/>
        <v>0.64985166058952448</v>
      </c>
      <c r="AE77" s="21">
        <f t="shared" si="3"/>
        <v>0.64974735198345701</v>
      </c>
      <c r="AF77" s="21">
        <f t="shared" si="3"/>
        <v>0.64964537451418147</v>
      </c>
    </row>
    <row r="78" spans="1:32">
      <c r="A78" t="s">
        <v>21</v>
      </c>
      <c r="B78" s="407">
        <f t="shared" si="1"/>
        <v>0.37098840216563561</v>
      </c>
      <c r="C78" s="407">
        <f t="shared" si="3"/>
        <v>0.39987074753939977</v>
      </c>
      <c r="D78" s="407">
        <f t="shared" si="3"/>
        <v>0.42767221406220768</v>
      </c>
      <c r="E78" s="407">
        <f t="shared" si="3"/>
        <v>0.45445236267118394</v>
      </c>
      <c r="F78" s="407">
        <f t="shared" si="3"/>
        <v>0.48026645715863392</v>
      </c>
      <c r="G78" s="21">
        <f t="shared" si="3"/>
        <v>0.50516584483880012</v>
      </c>
      <c r="H78" s="21">
        <f t="shared" si="3"/>
        <v>0.50482398524510153</v>
      </c>
      <c r="I78" s="21">
        <f t="shared" si="3"/>
        <v>0.50449453541471001</v>
      </c>
      <c r="J78" s="21">
        <f t="shared" si="3"/>
        <v>0.50417683166789251</v>
      </c>
      <c r="K78" s="21">
        <f t="shared" si="3"/>
        <v>0.50387025682122122</v>
      </c>
      <c r="L78" s="21">
        <f t="shared" si="3"/>
        <v>0.50357423618585095</v>
      </c>
      <c r="M78" s="21">
        <f t="shared" si="3"/>
        <v>0.50311839626359278</v>
      </c>
      <c r="N78" s="21">
        <f t="shared" si="3"/>
        <v>0.5026756673399263</v>
      </c>
      <c r="O78" s="21">
        <f t="shared" si="3"/>
        <v>0.50224549178081435</v>
      </c>
      <c r="P78" s="21">
        <f t="shared" si="3"/>
        <v>0.50182734313304711</v>
      </c>
      <c r="Q78" s="21">
        <f t="shared" si="3"/>
        <v>0.50142072397489357</v>
      </c>
      <c r="R78" s="21">
        <f t="shared" si="3"/>
        <v>0.50096716403073416</v>
      </c>
      <c r="S78" s="21">
        <f t="shared" si="3"/>
        <v>0.5005262040495454</v>
      </c>
      <c r="T78" s="21">
        <f t="shared" si="3"/>
        <v>0.50009732618102787</v>
      </c>
      <c r="U78" s="21">
        <f t="shared" si="3"/>
        <v>0.49968004056911575</v>
      </c>
      <c r="V78" s="21">
        <f t="shared" si="3"/>
        <v>0.49927388348553997</v>
      </c>
      <c r="W78" s="21">
        <f t="shared" si="3"/>
        <v>0.4989493845402716</v>
      </c>
      <c r="X78" s="21">
        <f t="shared" si="3"/>
        <v>0.49858526411883131</v>
      </c>
      <c r="Y78" s="21">
        <f t="shared" si="3"/>
        <v>0.49823035107824637</v>
      </c>
      <c r="Z78" s="21">
        <f t="shared" si="3"/>
        <v>0.49788430054333843</v>
      </c>
      <c r="AA78" s="21">
        <f t="shared" si="3"/>
        <v>0.49754678465023877</v>
      </c>
      <c r="AB78" s="21">
        <f t="shared" si="3"/>
        <v>0.49721749151028971</v>
      </c>
      <c r="AC78" s="21">
        <f t="shared" si="3"/>
        <v>0.49689612424875884</v>
      </c>
      <c r="AD78" s="21">
        <f t="shared" si="3"/>
        <v>0.49658240011214566</v>
      </c>
      <c r="AE78" s="21">
        <f t="shared" si="3"/>
        <v>0.49627604963842897</v>
      </c>
      <c r="AF78" s="21">
        <f t="shared" si="3"/>
        <v>0.4959768158851427</v>
      </c>
    </row>
    <row r="79" spans="1:32">
      <c r="A79" t="s">
        <v>22</v>
      </c>
      <c r="B79" s="407">
        <f t="shared" si="1"/>
        <v>0.45669604317603835</v>
      </c>
      <c r="C79" s="407">
        <f t="shared" si="3"/>
        <v>0.48796373234243567</v>
      </c>
      <c r="D79" s="407">
        <f t="shared" si="3"/>
        <v>0.51795295771007777</v>
      </c>
      <c r="E79" s="407">
        <f t="shared" si="3"/>
        <v>0.54674055854909054</v>
      </c>
      <c r="F79" s="407">
        <f t="shared" si="3"/>
        <v>0.57439733739618681</v>
      </c>
      <c r="G79" s="21">
        <f t="shared" si="3"/>
        <v>0.60098864146604769</v>
      </c>
      <c r="H79" s="21">
        <f t="shared" si="3"/>
        <v>0.60077814348797065</v>
      </c>
      <c r="I79" s="21">
        <f t="shared" si="3"/>
        <v>0.60057515656653215</v>
      </c>
      <c r="J79" s="21">
        <f t="shared" si="3"/>
        <v>0.60037928573056221</v>
      </c>
      <c r="K79" s="21">
        <f t="shared" si="3"/>
        <v>0.60019016322474572</v>
      </c>
      <c r="L79" s="21">
        <f t="shared" si="3"/>
        <v>0.6000074462051499</v>
      </c>
      <c r="M79" s="21">
        <f t="shared" si="3"/>
        <v>0.59972587916468523</v>
      </c>
      <c r="N79" s="21">
        <f t="shared" si="3"/>
        <v>0.59945217532267847</v>
      </c>
      <c r="O79" s="21">
        <f t="shared" si="3"/>
        <v>0.59918600982702208</v>
      </c>
      <c r="P79" s="21">
        <f t="shared" si="3"/>
        <v>0.59892707547667667</v>
      </c>
      <c r="Q79" s="21">
        <f t="shared" si="3"/>
        <v>0.59867508153888527</v>
      </c>
      <c r="R79" s="21">
        <f t="shared" si="3"/>
        <v>0.59839376509243702</v>
      </c>
      <c r="S79" s="21">
        <f t="shared" si="3"/>
        <v>0.59812002889425453</v>
      </c>
      <c r="T79" s="21">
        <f t="shared" si="3"/>
        <v>0.59785357063546773</v>
      </c>
      <c r="U79" s="21">
        <f t="shared" si="3"/>
        <v>0.59759410387153322</v>
      </c>
      <c r="V79" s="21">
        <f t="shared" si="3"/>
        <v>0.59734135699507285</v>
      </c>
      <c r="W79" s="21">
        <f t="shared" si="3"/>
        <v>0.59713928324357091</v>
      </c>
      <c r="X79" s="21">
        <f t="shared" si="3"/>
        <v>0.59691238607916575</v>
      </c>
      <c r="Y79" s="21">
        <f t="shared" si="3"/>
        <v>0.59669107344980521</v>
      </c>
      <c r="Z79" s="21">
        <f t="shared" si="3"/>
        <v>0.59647514168679117</v>
      </c>
      <c r="AA79" s="21">
        <f t="shared" si="3"/>
        <v>0.596264396906238</v>
      </c>
      <c r="AB79" s="21">
        <f t="shared" si="3"/>
        <v>0.59605865442843731</v>
      </c>
      <c r="AC79" s="21">
        <f t="shared" si="3"/>
        <v>0.59585773823807553</v>
      </c>
      <c r="AD79" s="21">
        <f t="shared" si="3"/>
        <v>0.5956614804820094</v>
      </c>
      <c r="AE79" s="21">
        <f t="shared" si="3"/>
        <v>0.5954697210015637</v>
      </c>
      <c r="AF79" s="21">
        <f t="shared" si="3"/>
        <v>0.59528230689663075</v>
      </c>
    </row>
    <row r="80" spans="1:32">
      <c r="A80" t="s">
        <v>23</v>
      </c>
      <c r="B80" s="407">
        <f t="shared" si="1"/>
        <v>-4.5503347410142038E-2</v>
      </c>
      <c r="C80" s="407">
        <f t="shared" si="3"/>
        <v>-2.6603759194100844E-2</v>
      </c>
      <c r="D80" s="407">
        <f t="shared" si="3"/>
        <v>-8.7253786565701201E-3</v>
      </c>
      <c r="E80" s="407">
        <f t="shared" si="3"/>
        <v>8.2123857637992539E-3</v>
      </c>
      <c r="F80" s="407">
        <f t="shared" si="3"/>
        <v>2.4281862833878499E-2</v>
      </c>
      <c r="G80" s="21">
        <f t="shared" si="3"/>
        <v>3.9548151009039231E-2</v>
      </c>
      <c r="H80" s="21">
        <f t="shared" si="3"/>
        <v>3.9113767200685302E-2</v>
      </c>
      <c r="I80" s="21">
        <f t="shared" si="3"/>
        <v>3.8695486026694662E-2</v>
      </c>
      <c r="J80" s="21">
        <f t="shared" si="3"/>
        <v>3.8292428392648001E-2</v>
      </c>
      <c r="K80" s="21">
        <f t="shared" si="3"/>
        <v>3.790377805057097E-2</v>
      </c>
      <c r="L80" s="21">
        <f t="shared" si="3"/>
        <v>3.7528776081433159E-2</v>
      </c>
      <c r="M80" s="21">
        <f t="shared" si="3"/>
        <v>3.716659070529342E-2</v>
      </c>
      <c r="N80" s="21">
        <f t="shared" si="3"/>
        <v>3.6814184429908033E-2</v>
      </c>
      <c r="O80" s="21">
        <f t="shared" si="3"/>
        <v>3.6471166473430974E-2</v>
      </c>
      <c r="P80" s="21">
        <f t="shared" si="3"/>
        <v>3.6137166601650984E-2</v>
      </c>
      <c r="Q80" s="21">
        <f t="shared" si="3"/>
        <v>3.5811833794998804E-2</v>
      </c>
      <c r="R80" s="21">
        <f t="shared" si="3"/>
        <v>3.5515337441940541E-2</v>
      </c>
      <c r="S80" s="21">
        <f t="shared" si="3"/>
        <v>3.5225357048125815E-2</v>
      </c>
      <c r="T80" s="21">
        <f t="shared" si="3"/>
        <v>3.4941680150946966E-2</v>
      </c>
      <c r="U80" s="21">
        <f t="shared" si="3"/>
        <v>3.4664103425363274E-2</v>
      </c>
      <c r="V80" s="21">
        <f t="shared" si="3"/>
        <v>3.4392432197891759E-2</v>
      </c>
      <c r="W80" s="21">
        <f t="shared" si="3"/>
        <v>3.4103605012410512E-2</v>
      </c>
      <c r="X80" s="21">
        <f t="shared" si="3"/>
        <v>3.3836984492058353E-2</v>
      </c>
      <c r="Y80" s="21">
        <f t="shared" si="3"/>
        <v>3.3576201681224487E-2</v>
      </c>
      <c r="Z80" s="21">
        <f t="shared" si="3"/>
        <v>3.332106692940387E-2</v>
      </c>
      <c r="AA80" s="21">
        <f t="shared" si="3"/>
        <v>3.3071398713022768E-2</v>
      </c>
      <c r="AB80" s="21">
        <f t="shared" si="3"/>
        <v>3.2827023204729633E-2</v>
      </c>
      <c r="AC80" s="21">
        <f t="shared" si="3"/>
        <v>3.2587773869797443E-2</v>
      </c>
      <c r="AD80" s="21">
        <f t="shared" si="3"/>
        <v>3.2353491087652682E-2</v>
      </c>
      <c r="AE80" s="21">
        <f t="shared" si="3"/>
        <v>3.2124021796739247E-2</v>
      </c>
      <c r="AF80" s="21">
        <f t="shared" si="3"/>
        <v>3.1899219161042443E-2</v>
      </c>
    </row>
    <row r="81" spans="1:32">
      <c r="A81" t="s">
        <v>24</v>
      </c>
      <c r="B81" s="407">
        <f t="shared" ca="1" si="1"/>
        <v>0</v>
      </c>
      <c r="C81" s="407">
        <f t="shared" ca="1" si="3"/>
        <v>0</v>
      </c>
      <c r="D81" s="407">
        <f t="shared" ca="1" si="3"/>
        <v>0</v>
      </c>
      <c r="E81" s="407">
        <f t="shared" ca="1" si="3"/>
        <v>0</v>
      </c>
      <c r="F81" s="407">
        <f t="shared" ca="1" si="3"/>
        <v>0</v>
      </c>
      <c r="G81" s="21">
        <f t="shared" ca="1" si="3"/>
        <v>0</v>
      </c>
      <c r="H81" s="21">
        <f t="shared" ca="1" si="3"/>
        <v>0</v>
      </c>
      <c r="I81" s="21">
        <f t="shared" ca="1" si="3"/>
        <v>0</v>
      </c>
      <c r="J81" s="21">
        <f t="shared" ca="1" si="3"/>
        <v>0</v>
      </c>
      <c r="K81" s="21">
        <f t="shared" ca="1" si="3"/>
        <v>0</v>
      </c>
      <c r="L81" s="21">
        <f t="shared" ca="1" si="3"/>
        <v>0</v>
      </c>
      <c r="M81" s="21">
        <f t="shared" ca="1" si="3"/>
        <v>0</v>
      </c>
      <c r="N81" s="21">
        <f t="shared" ca="1" si="3"/>
        <v>0</v>
      </c>
      <c r="O81" s="21">
        <f t="shared" ca="1" si="3"/>
        <v>0</v>
      </c>
      <c r="P81" s="21">
        <f t="shared" ca="1" si="3"/>
        <v>0</v>
      </c>
      <c r="Q81" s="21">
        <f t="shared" ca="1" si="3"/>
        <v>0</v>
      </c>
      <c r="R81" s="21">
        <f t="shared" ca="1" si="3"/>
        <v>0</v>
      </c>
      <c r="S81" s="21">
        <f t="shared" ca="1" si="3"/>
        <v>0</v>
      </c>
      <c r="T81" s="21">
        <f t="shared" ca="1" si="3"/>
        <v>0</v>
      </c>
      <c r="U81" s="21">
        <f t="shared" ca="1" si="3"/>
        <v>0</v>
      </c>
      <c r="V81" s="21">
        <f t="shared" ca="1" si="3"/>
        <v>0</v>
      </c>
      <c r="W81" s="21">
        <f t="shared" ca="1" si="3"/>
        <v>0</v>
      </c>
      <c r="X81" s="21">
        <f t="shared" ca="1" si="3"/>
        <v>0</v>
      </c>
      <c r="Y81" s="21">
        <f t="shared" ca="1" si="3"/>
        <v>0</v>
      </c>
      <c r="Z81" s="21">
        <f t="shared" ca="1" si="3"/>
        <v>0</v>
      </c>
      <c r="AA81" s="21">
        <f t="shared" ca="1" si="3"/>
        <v>0</v>
      </c>
      <c r="AB81" s="21">
        <f t="shared" ca="1" si="3"/>
        <v>0</v>
      </c>
      <c r="AC81" s="21">
        <f t="shared" ca="1" si="3"/>
        <v>0</v>
      </c>
      <c r="AD81" s="21">
        <f t="shared" ca="1" si="3"/>
        <v>0</v>
      </c>
      <c r="AE81" s="21">
        <f t="shared" ca="1" si="3"/>
        <v>0</v>
      </c>
      <c r="AF81" s="21">
        <f t="shared" ca="1" si="3"/>
        <v>0</v>
      </c>
    </row>
    <row r="82" spans="1:32">
      <c r="A82" t="s">
        <v>25</v>
      </c>
      <c r="B82" s="407">
        <f t="shared" ca="1" si="1"/>
        <v>0</v>
      </c>
      <c r="C82" s="407">
        <f t="shared" ca="1" si="3"/>
        <v>0</v>
      </c>
      <c r="D82" s="407">
        <f t="shared" ca="1" si="3"/>
        <v>0</v>
      </c>
      <c r="E82" s="407">
        <f t="shared" ca="1" si="3"/>
        <v>0</v>
      </c>
      <c r="F82" s="407">
        <f t="shared" ca="1" si="3"/>
        <v>0</v>
      </c>
      <c r="G82" s="21">
        <f t="shared" ca="1" si="3"/>
        <v>0</v>
      </c>
      <c r="H82" s="21">
        <f t="shared" ca="1" si="3"/>
        <v>0</v>
      </c>
      <c r="I82" s="21">
        <f t="shared" ca="1" si="3"/>
        <v>0</v>
      </c>
      <c r="J82" s="21">
        <f t="shared" ca="1" si="3"/>
        <v>0</v>
      </c>
      <c r="K82" s="21">
        <f t="shared" ca="1" si="3"/>
        <v>0</v>
      </c>
      <c r="L82" s="21">
        <f t="shared" ca="1" si="3"/>
        <v>0</v>
      </c>
      <c r="M82" s="21">
        <f t="shared" ca="1" si="3"/>
        <v>0</v>
      </c>
      <c r="N82" s="21">
        <f t="shared" ca="1" si="3"/>
        <v>0</v>
      </c>
      <c r="O82" s="21">
        <f t="shared" ca="1" si="3"/>
        <v>0</v>
      </c>
      <c r="P82" s="21">
        <f t="shared" ca="1" si="3"/>
        <v>0</v>
      </c>
      <c r="Q82" s="21">
        <f t="shared" ca="1" si="3"/>
        <v>0</v>
      </c>
      <c r="R82" s="21">
        <f t="shared" ca="1" si="3"/>
        <v>0</v>
      </c>
      <c r="S82" s="21">
        <f t="shared" ca="1" si="3"/>
        <v>0</v>
      </c>
      <c r="T82" s="21">
        <f t="shared" ca="1" si="3"/>
        <v>0</v>
      </c>
      <c r="U82" s="21">
        <f t="shared" ca="1" si="3"/>
        <v>0</v>
      </c>
      <c r="V82" s="21">
        <f t="shared" ca="1" si="3"/>
        <v>0</v>
      </c>
      <c r="W82" s="21">
        <f t="shared" ca="1" si="3"/>
        <v>0</v>
      </c>
      <c r="X82" s="21">
        <f t="shared" ca="1" si="3"/>
        <v>0</v>
      </c>
      <c r="Y82" s="21">
        <f t="shared" ca="1" si="3"/>
        <v>0</v>
      </c>
      <c r="Z82" s="21">
        <f t="shared" ca="1" si="3"/>
        <v>0</v>
      </c>
      <c r="AA82" s="21">
        <f t="shared" ca="1" si="3"/>
        <v>0</v>
      </c>
      <c r="AB82" s="21">
        <f t="shared" ca="1" si="3"/>
        <v>0</v>
      </c>
      <c r="AC82" s="21">
        <f t="shared" ca="1" si="3"/>
        <v>0</v>
      </c>
      <c r="AD82" s="21">
        <f t="shared" ca="1" si="3"/>
        <v>0</v>
      </c>
      <c r="AE82" s="21">
        <f t="shared" ca="1" si="3"/>
        <v>0</v>
      </c>
      <c r="AF82" s="21">
        <f t="shared" ca="1" si="3"/>
        <v>0</v>
      </c>
    </row>
    <row r="83" spans="1:32">
      <c r="A83" t="s">
        <v>26</v>
      </c>
      <c r="B83" s="407">
        <f t="shared" si="1"/>
        <v>-5.750650046552562E-2</v>
      </c>
      <c r="C83" s="407">
        <f t="shared" si="3"/>
        <v>-4.5375455731103034E-2</v>
      </c>
      <c r="D83" s="407">
        <f t="shared" si="3"/>
        <v>-3.3524948723164416E-2</v>
      </c>
      <c r="E83" s="407">
        <f t="shared" si="3"/>
        <v>-2.1945359271633012E-2</v>
      </c>
      <c r="F83" s="407">
        <f t="shared" si="3"/>
        <v>-1.0627502093853394E-2</v>
      </c>
      <c r="G83" s="21">
        <f t="shared" si="3"/>
        <v>4.373975050469877E-4</v>
      </c>
      <c r="H83" s="21">
        <f t="shared" si="3"/>
        <v>4.3590489858713556E-4</v>
      </c>
      <c r="I83" s="21">
        <f t="shared" si="3"/>
        <v>4.3444586512873291E-4</v>
      </c>
      <c r="J83" s="21">
        <f t="shared" si="3"/>
        <v>4.3301928453984767E-4</v>
      </c>
      <c r="K83" s="21">
        <f t="shared" si="3"/>
        <v>4.316240859695111E-4</v>
      </c>
      <c r="L83" s="21">
        <f t="shared" si="3"/>
        <v>4.30259245168011E-4</v>
      </c>
      <c r="M83" s="21">
        <f t="shared" si="3"/>
        <v>4.2844934065147975E-4</v>
      </c>
      <c r="N83" s="21">
        <f t="shared" si="3"/>
        <v>4.2666910052844973E-4</v>
      </c>
      <c r="O83" s="21">
        <f t="shared" si="3"/>
        <v>4.2491780142629628E-4</v>
      </c>
      <c r="P83" s="21">
        <f t="shared" si="3"/>
        <v>4.2319474330222088E-4</v>
      </c>
      <c r="Q83" s="21">
        <f t="shared" si="3"/>
        <v>4.2149924851049044E-4</v>
      </c>
      <c r="R83" s="21">
        <f t="shared" si="3"/>
        <v>4.1979187190368004E-4</v>
      </c>
      <c r="S83" s="21">
        <f t="shared" si="3"/>
        <v>4.1810787493513002E-4</v>
      </c>
      <c r="T83" s="21">
        <f t="shared" si="3"/>
        <v>4.1644678065326697E-4</v>
      </c>
      <c r="U83" s="21">
        <f t="shared" si="3"/>
        <v>4.1480812499228265E-4</v>
      </c>
      <c r="V83" s="21">
        <f t="shared" si="3"/>
        <v>4.1319145634012891E-4</v>
      </c>
      <c r="W83" s="21">
        <f t="shared" si="3"/>
        <v>4.1165738528612083E-4</v>
      </c>
      <c r="X83" s="21">
        <f t="shared" si="3"/>
        <v>4.1010502526971234E-4</v>
      </c>
      <c r="Y83" s="21">
        <f t="shared" si="3"/>
        <v>4.0857435461740985E-4</v>
      </c>
      <c r="Z83" s="21">
        <f t="shared" si="3"/>
        <v>4.0706492192131544E-4</v>
      </c>
      <c r="AA83" s="21">
        <f t="shared" si="3"/>
        <v>4.0557628821384997E-4</v>
      </c>
      <c r="AB83" s="21">
        <f t="shared" si="3"/>
        <v>4.041080265419142E-4</v>
      </c>
      <c r="AC83" s="21">
        <f t="shared" si="3"/>
        <v>4.0265972155897146E-4</v>
      </c>
      <c r="AD83" s="21">
        <f t="shared" si="3"/>
        <v>4.0123096913320612E-4</v>
      </c>
      <c r="AE83" s="21">
        <f t="shared" si="3"/>
        <v>3.9982137597066521E-4</v>
      </c>
      <c r="AF83" s="21">
        <f t="shared" si="3"/>
        <v>3.9843055925633451E-4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I151"/>
  <sheetViews>
    <sheetView zoomScale="55" zoomScaleNormal="55" workbookViewId="0">
      <selection activeCell="J26" sqref="J26"/>
    </sheetView>
  </sheetViews>
  <sheetFormatPr defaultRowHeight="15"/>
  <cols>
    <col min="1" max="1" width="39.85546875" customWidth="1"/>
    <col min="2" max="2" width="17.85546875" style="16" customWidth="1"/>
    <col min="3" max="3" width="9.5703125" customWidth="1"/>
    <col min="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H1" s="1"/>
      <c r="AI1" s="1"/>
    </row>
    <row r="2" spans="1:35">
      <c r="A2" t="s">
        <v>2</v>
      </c>
      <c r="B2" s="16">
        <f>'KEEI BAU - Industry'!R39*'Others Split'!$E$6</f>
        <v>54056671663803.742</v>
      </c>
      <c r="C2" s="16">
        <f>'KEEI BAU - Industry'!S39*'Others Split'!$E$6</f>
        <v>56043161122822.438</v>
      </c>
      <c r="D2" s="16">
        <f>'KEEI BAU - Industry'!T39*'Others Split'!$E$6</f>
        <v>58029650581841.125</v>
      </c>
      <c r="E2" s="16">
        <f>'KEEI BAU - Industry'!U39*'Others Split'!$E$6</f>
        <v>60016140040859.813</v>
      </c>
      <c r="F2" s="16">
        <f>'KEEI BAU - Industry'!V39*'Others Split'!$E$6</f>
        <v>62002629499878.508</v>
      </c>
      <c r="G2" s="16">
        <f>'KEEI BAU - Industry'!W39*'Others Split'!$E$6</f>
        <v>63989118958897.195</v>
      </c>
      <c r="H2" s="16">
        <f>'KEEI BAU - Industry'!X39*'Others Split'!$E$6</f>
        <v>64504454516536.094</v>
      </c>
      <c r="I2" s="16">
        <f>'KEEI BAU - Industry'!Y39*'Others Split'!$E$6</f>
        <v>65019790074174.984</v>
      </c>
      <c r="J2" s="16">
        <f>'KEEI BAU - Industry'!Z39*'Others Split'!$E$6</f>
        <v>65535125631813.875</v>
      </c>
      <c r="K2" s="16">
        <f>'KEEI BAU - Industry'!AA39*'Others Split'!$E$6</f>
        <v>66050461189452.773</v>
      </c>
      <c r="L2" s="16">
        <f>'KEEI BAU - Industry'!AB39*'Others Split'!$E$6</f>
        <v>66565796747091.664</v>
      </c>
      <c r="M2" s="16">
        <f>'KEEI BAU - Industry'!AC39*'Others Split'!$E$6</f>
        <v>66838049494523.531</v>
      </c>
      <c r="N2" s="16">
        <f>'KEEI BAU - Industry'!AD39*'Others Split'!$E$6</f>
        <v>67110302241955.398</v>
      </c>
      <c r="O2" s="16">
        <f>'KEEI BAU - Industry'!AE39*'Others Split'!$E$6</f>
        <v>67382554989387.266</v>
      </c>
      <c r="P2" s="16">
        <f>'KEEI BAU - Industry'!AF39*'Others Split'!$E$6</f>
        <v>67654807736819.133</v>
      </c>
      <c r="Q2" s="16">
        <f>'KEEI BAU - Industry'!AG39*'Others Split'!$E$6</f>
        <v>67927060484251.008</v>
      </c>
      <c r="R2" s="16">
        <f>'KEEI BAU - Industry'!AH39*'Others Split'!$E$6</f>
        <v>68121526732416.625</v>
      </c>
      <c r="S2" s="16">
        <f>'KEEI BAU - Industry'!AI39*'Others Split'!$E$6</f>
        <v>68315992980582.242</v>
      </c>
      <c r="T2" s="16">
        <f>'KEEI BAU - Industry'!AJ39*'Others Split'!$E$6</f>
        <v>68510459228747.859</v>
      </c>
      <c r="U2" s="16">
        <f>'KEEI BAU - Industry'!AK39*'Others Split'!$E$6</f>
        <v>68704925476913.484</v>
      </c>
      <c r="V2" s="16">
        <f>'KEEI BAU - Industry'!AL39*'Others Split'!$E$6</f>
        <v>68899391725079.086</v>
      </c>
      <c r="W2" s="16">
        <f>'KEEI BAU - Industry'!AM39*'Others Split'!$E$6</f>
        <v>69197573305599.758</v>
      </c>
      <c r="X2" s="16">
        <f>'KEEI BAU - Industry'!AN39*'Others Split'!$E$6</f>
        <v>69425039886787.375</v>
      </c>
      <c r="Y2" s="16">
        <f>'KEEI BAU - Industry'!AO39*'Others Split'!$E$6</f>
        <v>69652506467975.055</v>
      </c>
      <c r="Z2" s="16">
        <f>'KEEI BAU - Industry'!AP39*'Others Split'!$E$6</f>
        <v>69879973049162.727</v>
      </c>
      <c r="AA2" s="16">
        <f>'KEEI BAU - Industry'!AQ39*'Others Split'!$E$6</f>
        <v>70107439630350.406</v>
      </c>
      <c r="AB2" s="16">
        <f>'KEEI BAU - Industry'!AR39*'Others Split'!$E$6</f>
        <v>70334906211538.023</v>
      </c>
      <c r="AC2" s="16">
        <f>'KEEI BAU - Industry'!AS39*'Others Split'!$E$6</f>
        <v>70562372792725.703</v>
      </c>
      <c r="AD2" s="16">
        <f>'KEEI BAU - Industry'!AT39*'Others Split'!$E$6</f>
        <v>70789839373913.375</v>
      </c>
      <c r="AE2" s="16">
        <f>'KEEI BAU - Industry'!AU39*'Others Split'!$E$6</f>
        <v>71017305955101.063</v>
      </c>
      <c r="AF2" s="16">
        <f>'KEEI BAU - Industry'!AV39*'Others Split'!$E$6</f>
        <v>71244772536288.734</v>
      </c>
      <c r="AG2" s="14"/>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Industry'!R$39*'Others Split'!$E$7</f>
        <v>4662339393723.8271</v>
      </c>
      <c r="C5" s="16">
        <f>'KEEI BAU - Industry'!S$39*'Others Split'!$E$7</f>
        <v>4833672325902.8828</v>
      </c>
      <c r="D5" s="16">
        <f>'KEEI BAU - Industry'!T$39*'Others Split'!$E$7</f>
        <v>5005005258081.9385</v>
      </c>
      <c r="E5" s="16">
        <f>'KEEI BAU - Industry'!U$39*'Others Split'!$E$7</f>
        <v>5176338190260.9941</v>
      </c>
      <c r="F5" s="16">
        <f>'KEEI BAU - Industry'!V$39*'Others Split'!$E$7</f>
        <v>5347671122440.0508</v>
      </c>
      <c r="G5" s="16">
        <f>'KEEI BAU - Industry'!W$39*'Others Split'!$E$7</f>
        <v>5519004054619.1055</v>
      </c>
      <c r="H5" s="16">
        <f>'KEEI BAU - Industry'!X$39*'Others Split'!$E$7</f>
        <v>5563451283747.6299</v>
      </c>
      <c r="I5" s="16">
        <f>'KEEI BAU - Industry'!Y$39*'Others Split'!$E$7</f>
        <v>5607898512876.1533</v>
      </c>
      <c r="J5" s="16">
        <f>'KEEI BAU - Industry'!Z$39*'Others Split'!$E$7</f>
        <v>5652345742004.6768</v>
      </c>
      <c r="K5" s="16">
        <f>'KEEI BAU - Industry'!AA$39*'Others Split'!$E$7</f>
        <v>5696792971133.2002</v>
      </c>
      <c r="L5" s="16">
        <f>'KEEI BAU - Industry'!AB$39*'Others Split'!$E$7</f>
        <v>5741240200261.7236</v>
      </c>
      <c r="M5" s="16">
        <f>'KEEI BAU - Industry'!AC$39*'Others Split'!$E$7</f>
        <v>5764721755273.0195</v>
      </c>
      <c r="N5" s="16">
        <f>'KEEI BAU - Industry'!AD$39*'Others Split'!$E$7</f>
        <v>5788203310284.3145</v>
      </c>
      <c r="O5" s="16">
        <f>'KEEI BAU - Industry'!AE$39*'Others Split'!$E$7</f>
        <v>5811684865295.6104</v>
      </c>
      <c r="P5" s="16">
        <f>'KEEI BAU - Industry'!AF$39*'Others Split'!$E$7</f>
        <v>5835166420306.9053</v>
      </c>
      <c r="Q5" s="16">
        <f>'KEEI BAU - Industry'!AG$39*'Others Split'!$E$7</f>
        <v>5858647975318.2012</v>
      </c>
      <c r="R5" s="16">
        <f>'KEEI BAU - Industry'!AH$39*'Others Split'!$E$7</f>
        <v>5875420514611.9834</v>
      </c>
      <c r="S5" s="16">
        <f>'KEEI BAU - Industry'!AI$39*'Others Split'!$E$7</f>
        <v>5892193053905.7656</v>
      </c>
      <c r="T5" s="16">
        <f>'KEEI BAU - Industry'!AJ$39*'Others Split'!$E$7</f>
        <v>5908965593199.5479</v>
      </c>
      <c r="U5" s="16">
        <f>'KEEI BAU - Industry'!AK$39*'Others Split'!$E$7</f>
        <v>5925738132493.3301</v>
      </c>
      <c r="V5" s="16">
        <f>'KEEI BAU - Industry'!AL$39*'Others Split'!$E$7</f>
        <v>5942510671787.1113</v>
      </c>
      <c r="W5" s="16">
        <f>'KEEI BAU - Industry'!AM$39*'Others Split'!$E$7</f>
        <v>5968228565370.916</v>
      </c>
      <c r="X5" s="16">
        <f>'KEEI BAU - Industry'!AN$39*'Others Split'!$E$7</f>
        <v>5987847353756.9727</v>
      </c>
      <c r="Y5" s="16">
        <f>'KEEI BAU - Industry'!AO$39*'Others Split'!$E$7</f>
        <v>6007466142143.0342</v>
      </c>
      <c r="Z5" s="16">
        <f>'KEEI BAU - Industry'!AP$39*'Others Split'!$E$7</f>
        <v>6027084930529.0957</v>
      </c>
      <c r="AA5" s="16">
        <f>'KEEI BAU - Industry'!AQ$39*'Others Split'!$E$7</f>
        <v>6046703718915.1582</v>
      </c>
      <c r="AB5" s="16">
        <f>'KEEI BAU - Industry'!AR$39*'Others Split'!$E$7</f>
        <v>6066322507301.2139</v>
      </c>
      <c r="AC5" s="16">
        <f>'KEEI BAU - Industry'!AS$39*'Others Split'!$E$7</f>
        <v>6085941295687.2764</v>
      </c>
      <c r="AD5" s="16">
        <f>'KEEI BAU - Industry'!AT$39*'Others Split'!$E$7</f>
        <v>6105560084073.3379</v>
      </c>
      <c r="AE5" s="16">
        <f>'KEEI BAU - Industry'!AU$39*'Others Split'!$E$7</f>
        <v>6125178872459.3994</v>
      </c>
      <c r="AF5" s="16">
        <f>'KEEI BAU - Industry'!AV$39*'Others Split'!$E$7</f>
        <v>6144797660845.4609</v>
      </c>
    </row>
    <row r="6" spans="1:35">
      <c r="A6" t="s">
        <v>6</v>
      </c>
      <c r="B6" s="16">
        <f>'KEEI BAU - Industry'!R$39*'Others Split'!$E$8</f>
        <v>42826280355774.883</v>
      </c>
      <c r="C6" s="16">
        <f>'KEEI BAU - Industry'!S$39*'Others Split'!$E$8</f>
        <v>44400072301842.688</v>
      </c>
      <c r="D6" s="16">
        <f>'KEEI BAU - Industry'!T$39*'Others Split'!$E$8</f>
        <v>45973864247910.492</v>
      </c>
      <c r="E6" s="16">
        <f>'KEEI BAU - Industry'!U$39*'Others Split'!$E$8</f>
        <v>47547656193978.297</v>
      </c>
      <c r="F6" s="16">
        <f>'KEEI BAU - Industry'!V$39*'Others Split'!$E$8</f>
        <v>49121448140046.102</v>
      </c>
      <c r="G6" s="16">
        <f>'KEEI BAU - Industry'!W$39*'Others Split'!$E$8</f>
        <v>50695240086113.906</v>
      </c>
      <c r="H6" s="16">
        <f>'KEEI BAU - Industry'!X$39*'Others Split'!$E$8</f>
        <v>51103513558924.125</v>
      </c>
      <c r="I6" s="16">
        <f>'KEEI BAU - Industry'!Y$39*'Others Split'!$E$8</f>
        <v>51511787031734.344</v>
      </c>
      <c r="J6" s="16">
        <f>'KEEI BAU - Industry'!Z$39*'Others Split'!$E$8</f>
        <v>51920060504544.563</v>
      </c>
      <c r="K6" s="16">
        <f>'KEEI BAU - Industry'!AA$39*'Others Split'!$E$8</f>
        <v>52328333977354.773</v>
      </c>
      <c r="L6" s="16">
        <f>'KEEI BAU - Industry'!AB$39*'Others Split'!$E$8</f>
        <v>52736607450164.992</v>
      </c>
      <c r="M6" s="16">
        <f>'KEEI BAU - Industry'!AC$39*'Others Split'!$E$8</f>
        <v>52952299096177.938</v>
      </c>
      <c r="N6" s="16">
        <f>'KEEI BAU - Industry'!AD$39*'Others Split'!$E$8</f>
        <v>53167990742190.883</v>
      </c>
      <c r="O6" s="16">
        <f>'KEEI BAU - Industry'!AE$39*'Others Split'!$E$8</f>
        <v>53383682388203.828</v>
      </c>
      <c r="P6" s="16">
        <f>'KEEI BAU - Industry'!AF$39*'Others Split'!$E$8</f>
        <v>53599374034216.773</v>
      </c>
      <c r="Q6" s="16">
        <f>'KEEI BAU - Industry'!AG$39*'Others Split'!$E$8</f>
        <v>53815065680229.727</v>
      </c>
      <c r="R6" s="16">
        <f>'KEEI BAU - Industry'!AH$39*'Others Split'!$E$8</f>
        <v>53969131141667.531</v>
      </c>
      <c r="S6" s="16">
        <f>'KEEI BAU - Industry'!AI$39*'Others Split'!$E$8</f>
        <v>54123196603105.352</v>
      </c>
      <c r="T6" s="16">
        <f>'KEEI BAU - Industry'!AJ$39*'Others Split'!$E$8</f>
        <v>54277262064543.172</v>
      </c>
      <c r="U6" s="16">
        <f>'KEEI BAU - Industry'!AK$39*'Others Split'!$E$8</f>
        <v>54431327525980.984</v>
      </c>
      <c r="V6" s="16">
        <f>'KEEI BAU - Industry'!AL$39*'Others Split'!$E$8</f>
        <v>54585392987418.797</v>
      </c>
      <c r="W6" s="16">
        <f>'KEEI BAU - Industry'!AM$39*'Others Split'!$E$8</f>
        <v>54821626694956.828</v>
      </c>
      <c r="X6" s="16">
        <f>'KEEI BAU - Industry'!AN$39*'Others Split'!$E$8</f>
        <v>55001836598335.57</v>
      </c>
      <c r="Y6" s="16">
        <f>'KEEI BAU - Industry'!AO$39*'Others Split'!$E$8</f>
        <v>55182046501714.359</v>
      </c>
      <c r="Z6" s="16">
        <f>'KEEI BAU - Industry'!AP$39*'Others Split'!$E$8</f>
        <v>55362256405093.148</v>
      </c>
      <c r="AA6" s="16">
        <f>'KEEI BAU - Industry'!AQ$39*'Others Split'!$E$8</f>
        <v>55542466308471.938</v>
      </c>
      <c r="AB6" s="16">
        <f>'KEEI BAU - Industry'!AR$39*'Others Split'!$E$8</f>
        <v>55722676211850.68</v>
      </c>
      <c r="AC6" s="16">
        <f>'KEEI BAU - Industry'!AS$39*'Others Split'!$E$8</f>
        <v>55902886115229.477</v>
      </c>
      <c r="AD6" s="16">
        <f>'KEEI BAU - Industry'!AT$39*'Others Split'!$E$8</f>
        <v>56083096018608.266</v>
      </c>
      <c r="AE6" s="16">
        <f>'KEEI BAU - Industry'!AU$39*'Others Split'!$E$8</f>
        <v>56263305921987.055</v>
      </c>
      <c r="AF6" s="16">
        <f>'KEEI BAU - Industry'!AV$39*'Others Split'!$E$8</f>
        <v>56443515825365.844</v>
      </c>
    </row>
    <row r="7" spans="1:35">
      <c r="A7" t="s">
        <v>7</v>
      </c>
      <c r="B7" s="16">
        <f>'KEEI BAU - Industry'!R$39*'Others Split'!$E$9</f>
        <v>32269617358653.113</v>
      </c>
      <c r="C7" s="16">
        <f>'KEEI BAU - Industry'!S$39*'Others Split'!$E$9</f>
        <v>33455470145302.844</v>
      </c>
      <c r="D7" s="16">
        <f>'KEEI BAU - Industry'!T$39*'Others Split'!$E$9</f>
        <v>34641322931952.57</v>
      </c>
      <c r="E7" s="16">
        <f>'KEEI BAU - Industry'!U$39*'Others Split'!$E$9</f>
        <v>35827175718602.297</v>
      </c>
      <c r="F7" s="16">
        <f>'KEEI BAU - Industry'!V$39*'Others Split'!$E$9</f>
        <v>37013028505252.023</v>
      </c>
      <c r="G7" s="16">
        <f>'KEEI BAU - Industry'!W$39*'Others Split'!$E$9</f>
        <v>38198881291901.75</v>
      </c>
      <c r="H7" s="16">
        <f>'KEEI BAU - Industry'!X$39*'Others Split'!$E$9</f>
        <v>38506515497717.094</v>
      </c>
      <c r="I7" s="16">
        <f>'KEEI BAU - Industry'!Y$39*'Others Split'!$E$9</f>
        <v>38814149703532.445</v>
      </c>
      <c r="J7" s="16">
        <f>'KEEI BAU - Industry'!Z$39*'Others Split'!$E$9</f>
        <v>39121783909347.789</v>
      </c>
      <c r="K7" s="16">
        <f>'KEEI BAU - Industry'!AA$39*'Others Split'!$E$9</f>
        <v>39429418115163.133</v>
      </c>
      <c r="L7" s="16">
        <f>'KEEI BAU - Industry'!AB$39*'Others Split'!$E$9</f>
        <v>39737052320978.484</v>
      </c>
      <c r="M7" s="16">
        <f>'KEEI BAU - Industry'!AC$39*'Others Split'!$E$9</f>
        <v>39899576052352.625</v>
      </c>
      <c r="N7" s="16">
        <f>'KEEI BAU - Industry'!AD$39*'Others Split'!$E$9</f>
        <v>40062099783726.773</v>
      </c>
      <c r="O7" s="16">
        <f>'KEEI BAU - Industry'!AE$39*'Others Split'!$E$9</f>
        <v>40224623515100.914</v>
      </c>
      <c r="P7" s="16">
        <f>'KEEI BAU - Industry'!AF$39*'Others Split'!$E$9</f>
        <v>40387147246475.063</v>
      </c>
      <c r="Q7" s="16">
        <f>'KEEI BAU - Industry'!AG$39*'Others Split'!$E$9</f>
        <v>40549670977849.211</v>
      </c>
      <c r="R7" s="16">
        <f>'KEEI BAU - Industry'!AH$39*'Others Split'!$E$9</f>
        <v>40665759357402.172</v>
      </c>
      <c r="S7" s="16">
        <f>'KEEI BAU - Industry'!AI$39*'Others Split'!$E$9</f>
        <v>40781847736955.133</v>
      </c>
      <c r="T7" s="16">
        <f>'KEEI BAU - Industry'!AJ$39*'Others Split'!$E$9</f>
        <v>40897936116508.086</v>
      </c>
      <c r="U7" s="16">
        <f>'KEEI BAU - Industry'!AK$39*'Others Split'!$E$9</f>
        <v>41014024496061.047</v>
      </c>
      <c r="V7" s="16">
        <f>'KEEI BAU - Industry'!AL$39*'Others Split'!$E$9</f>
        <v>41130112875614</v>
      </c>
      <c r="W7" s="16">
        <f>'KEEI BAU - Industry'!AM$39*'Others Split'!$E$9</f>
        <v>41308115057595.242</v>
      </c>
      <c r="X7" s="16">
        <f>'KEEI BAU - Industry'!AN$39*'Others Split'!$E$9</f>
        <v>41443903283375.344</v>
      </c>
      <c r="Y7" s="16">
        <f>'KEEI BAU - Industry'!AO$39*'Others Split'!$E$9</f>
        <v>41579691509155.484</v>
      </c>
      <c r="Z7" s="16">
        <f>'KEEI BAU - Industry'!AP$39*'Others Split'!$E$9</f>
        <v>41715479734935.617</v>
      </c>
      <c r="AA7" s="16">
        <f>'KEEI BAU - Industry'!AQ$39*'Others Split'!$E$9</f>
        <v>41851267960715.758</v>
      </c>
      <c r="AB7" s="16">
        <f>'KEEI BAU - Industry'!AR$39*'Others Split'!$E$9</f>
        <v>41987056186495.859</v>
      </c>
      <c r="AC7" s="16">
        <f>'KEEI BAU - Industry'!AS$39*'Others Split'!$E$9</f>
        <v>42122844412275.992</v>
      </c>
      <c r="AD7" s="16">
        <f>'KEEI BAU - Industry'!AT$39*'Others Split'!$E$9</f>
        <v>42258632638056.133</v>
      </c>
      <c r="AE7" s="16">
        <f>'KEEI BAU - Industry'!AU$39*'Others Split'!$E$9</f>
        <v>42394420863836.273</v>
      </c>
      <c r="AF7" s="16">
        <f>'KEEI BAU - Industry'!AV$39*'Others Split'!$E$9</f>
        <v>42530209089616.406</v>
      </c>
    </row>
    <row r="8" spans="1:35">
      <c r="A8" t="s">
        <v>8</v>
      </c>
      <c r="B8" s="16">
        <f>'KEEI BAU - Industry'!R$39*'Others Split'!$E$10</f>
        <v>5418413083152.9258</v>
      </c>
      <c r="C8" s="16">
        <f>'KEEI BAU - Industry'!S$39*'Others Split'!$E$10</f>
        <v>5617530419514.9346</v>
      </c>
      <c r="D8" s="16">
        <f>'KEEI BAU - Industry'!T$39*'Others Split'!$E$10</f>
        <v>5816647755876.9424</v>
      </c>
      <c r="E8" s="16">
        <f>'KEEI BAU - Industry'!U$39*'Others Split'!$E$10</f>
        <v>6015765092238.9502</v>
      </c>
      <c r="F8" s="16">
        <f>'KEEI BAU - Industry'!V$39*'Others Split'!$E$10</f>
        <v>6214882428600.959</v>
      </c>
      <c r="G8" s="16">
        <f>'KEEI BAU - Industry'!W$39*'Others Split'!$E$10</f>
        <v>6413999764962.9668</v>
      </c>
      <c r="H8" s="16">
        <f>'KEEI BAU - Industry'!X$39*'Others Split'!$E$10</f>
        <v>6465654830689.0029</v>
      </c>
      <c r="I8" s="16">
        <f>'KEEI BAU - Industry'!Y$39*'Others Split'!$E$10</f>
        <v>6517309896415.0381</v>
      </c>
      <c r="J8" s="16">
        <f>'KEEI BAU - Industry'!Z$39*'Others Split'!$E$10</f>
        <v>6568964962141.0732</v>
      </c>
      <c r="K8" s="16">
        <f>'KEEI BAU - Industry'!AA$39*'Others Split'!$E$10</f>
        <v>6620620027867.1084</v>
      </c>
      <c r="L8" s="16">
        <f>'KEEI BAU - Industry'!AB$39*'Others Split'!$E$10</f>
        <v>6672275093593.1436</v>
      </c>
      <c r="M8" s="16">
        <f>'KEEI BAU - Industry'!AC$39*'Others Split'!$E$10</f>
        <v>6699564562278.5957</v>
      </c>
      <c r="N8" s="16">
        <f>'KEEI BAU - Industry'!AD$39*'Others Split'!$E$10</f>
        <v>6726854030964.0488</v>
      </c>
      <c r="O8" s="16">
        <f>'KEEI BAU - Industry'!AE$39*'Others Split'!$E$10</f>
        <v>6754143499649.501</v>
      </c>
      <c r="P8" s="16">
        <f>'KEEI BAU - Industry'!AF$39*'Others Split'!$E$10</f>
        <v>6781432968334.9531</v>
      </c>
      <c r="Q8" s="16">
        <f>'KEEI BAU - Industry'!AG$39*'Others Split'!$E$10</f>
        <v>6808722437020.4072</v>
      </c>
      <c r="R8" s="16">
        <f>'KEEI BAU - Industry'!AH$39*'Others Split'!$E$10</f>
        <v>6828214914652.8721</v>
      </c>
      <c r="S8" s="16">
        <f>'KEEI BAU - Industry'!AI$39*'Others Split'!$E$10</f>
        <v>6847707392285.3379</v>
      </c>
      <c r="T8" s="16">
        <f>'KEEI BAU - Industry'!AJ$39*'Others Split'!$E$10</f>
        <v>6867199869917.8047</v>
      </c>
      <c r="U8" s="16">
        <f>'KEEI BAU - Industry'!AK$39*'Others Split'!$E$10</f>
        <v>6886692347550.2705</v>
      </c>
      <c r="V8" s="16">
        <f>'KEEI BAU - Industry'!AL$39*'Others Split'!$E$10</f>
        <v>6906184825182.7354</v>
      </c>
      <c r="W8" s="16">
        <f>'KEEI BAU - Industry'!AM$39*'Others Split'!$E$10</f>
        <v>6936073290885.8555</v>
      </c>
      <c r="X8" s="16">
        <f>'KEEI BAU - Industry'!AN$39*'Others Split'!$E$10</f>
        <v>6958873582904.4316</v>
      </c>
      <c r="Y8" s="16">
        <f>'KEEI BAU - Industry'!AO$39*'Others Split'!$E$10</f>
        <v>6981673874923.0146</v>
      </c>
      <c r="Z8" s="16">
        <f>'KEEI BAU - Industry'!AP$39*'Others Split'!$E$10</f>
        <v>7004474166941.5977</v>
      </c>
      <c r="AA8" s="16">
        <f>'KEEI BAU - Industry'!AQ$39*'Others Split'!$E$10</f>
        <v>7027274458960.1807</v>
      </c>
      <c r="AB8" s="16">
        <f>'KEEI BAU - Industry'!AR$39*'Others Split'!$E$10</f>
        <v>7050074750978.7568</v>
      </c>
      <c r="AC8" s="16">
        <f>'KEEI BAU - Industry'!AS$39*'Others Split'!$E$10</f>
        <v>7072875042997.3398</v>
      </c>
      <c r="AD8" s="16">
        <f>'KEEI BAU - Industry'!AT$39*'Others Split'!$E$10</f>
        <v>7095675335015.9229</v>
      </c>
      <c r="AE8" s="16">
        <f>'KEEI BAU - Industry'!AU$39*'Others Split'!$E$10</f>
        <v>7118475627034.5059</v>
      </c>
      <c r="AF8" s="16">
        <f>'KEEI BAU - Industry'!AV$39*'Others Split'!$E$10</f>
        <v>7141275919053.0889</v>
      </c>
    </row>
    <row r="9" spans="1:35">
      <c r="A9" t="s">
        <v>9</v>
      </c>
      <c r="B9" s="16">
        <f>'KEEI BAU - Industry'!R$39*'Others Split'!$E$11</f>
        <v>30934038521919.098</v>
      </c>
      <c r="C9" s="16">
        <f>'KEEI BAU - Industry'!S$39*'Others Split'!$E$11</f>
        <v>32070811089620.813</v>
      </c>
      <c r="D9" s="16">
        <f>'KEEI BAU - Industry'!T$39*'Others Split'!$E$11</f>
        <v>33207583657322.52</v>
      </c>
      <c r="E9" s="16">
        <f>'KEEI BAU - Industry'!U$39*'Others Split'!$E$11</f>
        <v>34344356225024.227</v>
      </c>
      <c r="F9" s="16">
        <f>'KEEI BAU - Industry'!V$39*'Others Split'!$E$11</f>
        <v>35481128792725.938</v>
      </c>
      <c r="G9" s="16">
        <f>'KEEI BAU - Industry'!W$39*'Others Split'!$E$11</f>
        <v>36617901360427.641</v>
      </c>
      <c r="H9" s="16">
        <f>'KEEI BAU - Industry'!X$39*'Others Split'!$E$11</f>
        <v>36912803164424.406</v>
      </c>
      <c r="I9" s="16">
        <f>'KEEI BAU - Industry'!Y$39*'Others Split'!$E$11</f>
        <v>37207704968421.164</v>
      </c>
      <c r="J9" s="16">
        <f>'KEEI BAU - Industry'!Z$39*'Others Split'!$E$11</f>
        <v>37502606772417.922</v>
      </c>
      <c r="K9" s="16">
        <f>'KEEI BAU - Industry'!AA$39*'Others Split'!$E$11</f>
        <v>37797508576414.68</v>
      </c>
      <c r="L9" s="16">
        <f>'KEEI BAU - Industry'!AB$39*'Others Split'!$E$11</f>
        <v>38092410380411.438</v>
      </c>
      <c r="M9" s="16">
        <f>'KEEI BAU - Industry'!AC$39*'Others Split'!$E$11</f>
        <v>38248207559881.422</v>
      </c>
      <c r="N9" s="16">
        <f>'KEEI BAU - Industry'!AD$39*'Others Split'!$E$11</f>
        <v>38404004739351.414</v>
      </c>
      <c r="O9" s="16">
        <f>'KEEI BAU - Industry'!AE$39*'Others Split'!$E$11</f>
        <v>38559801918821.398</v>
      </c>
      <c r="P9" s="16">
        <f>'KEEI BAU - Industry'!AF$39*'Others Split'!$E$11</f>
        <v>38715599098291.383</v>
      </c>
      <c r="Q9" s="16">
        <f>'KEEI BAU - Industry'!AG$39*'Others Split'!$E$11</f>
        <v>38871396277761.375</v>
      </c>
      <c r="R9" s="16">
        <f>'KEEI BAU - Industry'!AH$39*'Others Split'!$E$11</f>
        <v>38982679977382.781</v>
      </c>
      <c r="S9" s="16">
        <f>'KEEI BAU - Industry'!AI$39*'Others Split'!$E$11</f>
        <v>39093963677004.203</v>
      </c>
      <c r="T9" s="16">
        <f>'KEEI BAU - Industry'!AJ$39*'Others Split'!$E$11</f>
        <v>39205247376625.625</v>
      </c>
      <c r="U9" s="16">
        <f>'KEEI BAU - Industry'!AK$39*'Others Split'!$E$11</f>
        <v>39316531076247.039</v>
      </c>
      <c r="V9" s="16">
        <f>'KEEI BAU - Industry'!AL$39*'Others Split'!$E$11</f>
        <v>39427814775868.445</v>
      </c>
      <c r="W9" s="16">
        <f>'KEEI BAU - Industry'!AM$39*'Others Split'!$E$11</f>
        <v>39598449781954.656</v>
      </c>
      <c r="X9" s="16">
        <f>'KEEI BAU - Industry'!AN$39*'Others Split'!$E$11</f>
        <v>39728617988178.469</v>
      </c>
      <c r="Y9" s="16">
        <f>'KEEI BAU - Industry'!AO$39*'Others Split'!$E$11</f>
        <v>39858786194402.32</v>
      </c>
      <c r="Z9" s="16">
        <f>'KEEI BAU - Industry'!AP$39*'Others Split'!$E$11</f>
        <v>39988954400626.164</v>
      </c>
      <c r="AA9" s="16">
        <f>'KEEI BAU - Industry'!AQ$39*'Others Split'!$E$11</f>
        <v>40119122606850.016</v>
      </c>
      <c r="AB9" s="16">
        <f>'KEEI BAU - Industry'!AR$39*'Others Split'!$E$11</f>
        <v>40249290813073.828</v>
      </c>
      <c r="AC9" s="16">
        <f>'KEEI BAU - Industry'!AS$39*'Others Split'!$E$11</f>
        <v>40379459019297.672</v>
      </c>
      <c r="AD9" s="16">
        <f>'KEEI BAU - Industry'!AT$39*'Others Split'!$E$11</f>
        <v>40509627225521.523</v>
      </c>
      <c r="AE9" s="16">
        <f>'KEEI BAU - Industry'!AU$39*'Others Split'!$E$11</f>
        <v>40639795431745.367</v>
      </c>
      <c r="AF9" s="16">
        <f>'KEEI BAU - Industry'!AV$39*'Others Split'!$E$11</f>
        <v>40769963637969.219</v>
      </c>
      <c r="AG9" s="14"/>
    </row>
    <row r="10" spans="1:35">
      <c r="A10" t="s">
        <v>648</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125</v>
      </c>
      <c r="B11" s="16">
        <f>'KEEI BAU - Industry'!R$11*'Petrochemicals Split'!$E$6</f>
        <v>111993664482627.61</v>
      </c>
      <c r="C11" s="16">
        <f>'KEEI BAU - Industry'!S$11*'Petrochemicals Split'!$E$6</f>
        <v>118639897908122.36</v>
      </c>
      <c r="D11" s="16">
        <f>'KEEI BAU - Industry'!T$11*'Petrochemicals Split'!$E$6</f>
        <v>125286131333617.13</v>
      </c>
      <c r="E11" s="16">
        <f>'KEEI BAU - Industry'!U$11*'Petrochemicals Split'!$E$6</f>
        <v>131932364759111.89</v>
      </c>
      <c r="F11" s="16">
        <f>'KEEI BAU - Industry'!V$11*'Petrochemicals Split'!$E$6</f>
        <v>138578598184606.66</v>
      </c>
      <c r="G11" s="16">
        <f>'KEEI BAU - Industry'!W$11*'Petrochemicals Split'!$E$6</f>
        <v>145224831610101.44</v>
      </c>
      <c r="H11" s="16">
        <f>'KEEI BAU - Industry'!X$11*'Petrochemicals Split'!$E$6</f>
        <v>148355715210318.09</v>
      </c>
      <c r="I11" s="16">
        <f>'KEEI BAU - Industry'!Y$11*'Petrochemicals Split'!$E$6</f>
        <v>151486598810535.88</v>
      </c>
      <c r="J11" s="16">
        <f>'KEEI BAU - Industry'!Z$11*'Petrochemicals Split'!$E$6</f>
        <v>154617482410753.66</v>
      </c>
      <c r="K11" s="16">
        <f>'KEEI BAU - Industry'!AA$11*'Petrochemicals Split'!$E$6</f>
        <v>157748366010971.44</v>
      </c>
      <c r="L11" s="16">
        <f>'KEEI BAU - Industry'!AB$11*'Petrochemicals Split'!$E$6</f>
        <v>160879249611190.31</v>
      </c>
      <c r="M11" s="16">
        <f>'KEEI BAU - Industry'!AC$11*'Petrochemicals Split'!$E$6</f>
        <v>163646687982291.91</v>
      </c>
      <c r="N11" s="16">
        <f>'KEEI BAU - Industry'!AD$11*'Petrochemicals Split'!$E$6</f>
        <v>166414126353393.5</v>
      </c>
      <c r="O11" s="16">
        <f>'KEEI BAU - Industry'!AE$11*'Petrochemicals Split'!$E$6</f>
        <v>169181564724495.06</v>
      </c>
      <c r="P11" s="16">
        <f>'KEEI BAU - Industry'!AF$11*'Petrochemicals Split'!$E$6</f>
        <v>171949003095596.66</v>
      </c>
      <c r="Q11" s="16">
        <f>'KEEI BAU - Industry'!AG$11*'Petrochemicals Split'!$E$6</f>
        <v>174716441466698.25</v>
      </c>
      <c r="R11" s="16">
        <f>'KEEI BAU - Industry'!AH$11*'Petrochemicals Split'!$E$6</f>
        <v>177321862085060.19</v>
      </c>
      <c r="S11" s="16">
        <f>'KEEI BAU - Industry'!AI$11*'Petrochemicals Split'!$E$6</f>
        <v>179927282703423.22</v>
      </c>
      <c r="T11" s="16">
        <f>'KEEI BAU - Industry'!AJ$11*'Petrochemicals Split'!$E$6</f>
        <v>182532703321786.28</v>
      </c>
      <c r="U11" s="16">
        <f>'KEEI BAU - Industry'!AK$11*'Petrochemicals Split'!$E$6</f>
        <v>185138123940149.31</v>
      </c>
      <c r="V11" s="16">
        <f>'KEEI BAU - Industry'!AL$11*'Petrochemicals Split'!$E$6</f>
        <v>187743544558513.47</v>
      </c>
      <c r="W11" s="16">
        <f>'KEEI BAU - Industry'!AM$11*'Petrochemicals Split'!$E$6</f>
        <v>190564988847192.72</v>
      </c>
      <c r="X11" s="16">
        <f>'KEEI BAU - Industry'!AN$11*'Petrochemicals Split'!$E$6</f>
        <v>193239144269748.44</v>
      </c>
      <c r="Y11" s="16">
        <f>'KEEI BAU - Industry'!AO$11*'Petrochemicals Split'!$E$6</f>
        <v>195913299692303.06</v>
      </c>
      <c r="Z11" s="16">
        <f>'KEEI BAU - Industry'!AP$11*'Petrochemicals Split'!$E$6</f>
        <v>198587455114857.69</v>
      </c>
      <c r="AA11" s="16">
        <f>'KEEI BAU - Industry'!AQ$11*'Petrochemicals Split'!$E$6</f>
        <v>201261610537413.41</v>
      </c>
      <c r="AB11" s="16">
        <f>'KEEI BAU - Industry'!AR$11*'Petrochemicals Split'!$E$6</f>
        <v>203935765959968.03</v>
      </c>
      <c r="AC11" s="16">
        <f>'KEEI BAU - Industry'!AS$11*'Petrochemicals Split'!$E$6</f>
        <v>206609921382523.75</v>
      </c>
      <c r="AD11" s="16">
        <f>'KEEI BAU - Industry'!AT$11*'Petrochemicals Split'!$E$6</f>
        <v>209284076805078.38</v>
      </c>
      <c r="AE11" s="16">
        <f>'KEEI BAU - Industry'!AU$11*'Petrochemicals Split'!$E$6</f>
        <v>211958232227632.97</v>
      </c>
      <c r="AF11" s="16">
        <f>'KEEI BAU - Industry'!AV$11*'Petrochemicals Split'!$E$6</f>
        <v>214632387650188.69</v>
      </c>
    </row>
    <row r="12" spans="1:35">
      <c r="A12" t="s">
        <v>12</v>
      </c>
      <c r="B12" s="16">
        <f>'KEEI BAU - Industry'!R$11*'Petrochemicals Split'!$E$7</f>
        <v>90858102826993.719</v>
      </c>
      <c r="C12" s="16">
        <f>'KEEI BAU - Industry'!S$11*'Petrochemicals Split'!$E$7</f>
        <v>96250052119620.688</v>
      </c>
      <c r="D12" s="16">
        <f>'KEEI BAU - Industry'!T$11*'Petrochemicals Split'!$E$7</f>
        <v>101642001412247.66</v>
      </c>
      <c r="E12" s="16">
        <f>'KEEI BAU - Industry'!U$11*'Petrochemicals Split'!$E$7</f>
        <v>107033950704874.63</v>
      </c>
      <c r="F12" s="16">
        <f>'KEEI BAU - Industry'!V$11*'Petrochemicals Split'!$E$7</f>
        <v>112425899997501.61</v>
      </c>
      <c r="G12" s="16">
        <f>'KEEI BAU - Industry'!W$11*'Petrochemicals Split'!$E$7</f>
        <v>117817849290128.58</v>
      </c>
      <c r="H12" s="16">
        <f>'KEEI BAU - Industry'!X$11*'Petrochemicals Split'!$E$7</f>
        <v>120357869258239.91</v>
      </c>
      <c r="I12" s="16">
        <f>'KEEI BAU - Industry'!Y$11*'Petrochemicals Split'!$E$7</f>
        <v>122897889226352.13</v>
      </c>
      <c r="J12" s="16">
        <f>'KEEI BAU - Industry'!Z$11*'Petrochemicals Split'!$E$7</f>
        <v>125437909194464.36</v>
      </c>
      <c r="K12" s="16">
        <f>'KEEI BAU - Industry'!AA$11*'Petrochemicals Split'!$E$7</f>
        <v>127977929162576.58</v>
      </c>
      <c r="L12" s="16">
        <f>'KEEI BAU - Industry'!AB$11*'Petrochemicals Split'!$E$7</f>
        <v>130517949130689.7</v>
      </c>
      <c r="M12" s="16">
        <f>'KEEI BAU - Industry'!AC$11*'Petrochemicals Split'!$E$7</f>
        <v>132763113633972.11</v>
      </c>
      <c r="N12" s="16">
        <f>'KEEI BAU - Industry'!AD$11*'Petrochemicals Split'!$E$7</f>
        <v>135008278137254.53</v>
      </c>
      <c r="O12" s="16">
        <f>'KEEI BAU - Industry'!AE$11*'Petrochemicals Split'!$E$7</f>
        <v>137253442640536.94</v>
      </c>
      <c r="P12" s="16">
        <f>'KEEI BAU - Industry'!AF$11*'Petrochemicals Split'!$E$7</f>
        <v>139498607143819.36</v>
      </c>
      <c r="Q12" s="16">
        <f>'KEEI BAU - Industry'!AG$11*'Petrochemicals Split'!$E$7</f>
        <v>141743771647101.78</v>
      </c>
      <c r="R12" s="16">
        <f>'KEEI BAU - Industry'!AH$11*'Petrochemicals Split'!$E$7</f>
        <v>143857494557627.84</v>
      </c>
      <c r="S12" s="16">
        <f>'KEEI BAU - Industry'!AI$11*'Petrochemicals Split'!$E$7</f>
        <v>145971217468154.78</v>
      </c>
      <c r="T12" s="16">
        <f>'KEEI BAU - Industry'!AJ$11*'Petrochemicals Split'!$E$7</f>
        <v>148084940378681.75</v>
      </c>
      <c r="U12" s="16">
        <f>'KEEI BAU - Industry'!AK$11*'Petrochemicals Split'!$E$7</f>
        <v>150198663289208.69</v>
      </c>
      <c r="V12" s="16">
        <f>'KEEI BAU - Industry'!AL$11*'Petrochemicals Split'!$E$7</f>
        <v>152312386199736.56</v>
      </c>
      <c r="W12" s="16">
        <f>'KEEI BAU - Industry'!AM$11*'Petrochemicals Split'!$E$7</f>
        <v>154601364567269.28</v>
      </c>
      <c r="X12" s="16">
        <f>'KEEI BAU - Industry'!AN$11*'Petrochemicals Split'!$E$7</f>
        <v>156770850577753.56</v>
      </c>
      <c r="Y12" s="16">
        <f>'KEEI BAU - Industry'!AO$11*'Petrochemicals Split'!$E$7</f>
        <v>158940336588236.97</v>
      </c>
      <c r="Z12" s="16">
        <f>'KEEI BAU - Industry'!AP$11*'Petrochemicals Split'!$E$7</f>
        <v>161109822598720.34</v>
      </c>
      <c r="AA12" s="16">
        <f>'KEEI BAU - Industry'!AQ$11*'Petrochemicals Split'!$E$7</f>
        <v>163279308609204.63</v>
      </c>
      <c r="AB12" s="16">
        <f>'KEEI BAU - Industry'!AR$11*'Petrochemicals Split'!$E$7</f>
        <v>165448794619688</v>
      </c>
      <c r="AC12" s="16">
        <f>'KEEI BAU - Industry'!AS$11*'Petrochemicals Split'!$E$7</f>
        <v>167618280630172.28</v>
      </c>
      <c r="AD12" s="16">
        <f>'KEEI BAU - Industry'!AT$11*'Petrochemicals Split'!$E$7</f>
        <v>169787766640655.66</v>
      </c>
      <c r="AE12" s="16">
        <f>'KEEI BAU - Industry'!AU$11*'Petrochemicals Split'!$E$7</f>
        <v>171957252651139.03</v>
      </c>
      <c r="AF12" s="16">
        <f>'KEEI BAU - Industry'!AV$11*'Petrochemicals Split'!$E$7</f>
        <v>174126738661623.31</v>
      </c>
    </row>
    <row r="13" spans="1:35">
      <c r="A13" t="s">
        <v>13</v>
      </c>
      <c r="B13" s="16">
        <f>'KEEI BAU - Industry'!R$39*'Others Split'!$E$12</f>
        <v>10404035147059.492</v>
      </c>
      <c r="C13" s="16">
        <f>'KEEI BAU - Industry'!S$39*'Others Split'!$E$12</f>
        <v>10786365496205.508</v>
      </c>
      <c r="D13" s="16">
        <f>'KEEI BAU - Industry'!T$39*'Others Split'!$E$12</f>
        <v>11168695845351.523</v>
      </c>
      <c r="E13" s="16">
        <f>'KEEI BAU - Industry'!U$39*'Others Split'!$E$12</f>
        <v>11551026194497.539</v>
      </c>
      <c r="F13" s="16">
        <f>'KEEI BAU - Industry'!V$39*'Others Split'!$E$12</f>
        <v>11933356543643.557</v>
      </c>
      <c r="G13" s="16">
        <f>'KEEI BAU - Industry'!W$39*'Others Split'!$E$12</f>
        <v>12315686892789.572</v>
      </c>
      <c r="H13" s="16">
        <f>'KEEI BAU - Industry'!X$39*'Others Split'!$E$12</f>
        <v>12414871120918.711</v>
      </c>
      <c r="I13" s="16">
        <f>'KEEI BAU - Industry'!Y$39*'Others Split'!$E$12</f>
        <v>12514055349047.848</v>
      </c>
      <c r="J13" s="16">
        <f>'KEEI BAU - Industry'!Z$39*'Others Split'!$E$12</f>
        <v>12613239577176.984</v>
      </c>
      <c r="K13" s="16">
        <f>'KEEI BAU - Industry'!AA$39*'Others Split'!$E$12</f>
        <v>12712423805306.121</v>
      </c>
      <c r="L13" s="16">
        <f>'KEEI BAU - Industry'!AB$39*'Others Split'!$E$12</f>
        <v>12811608033435.256</v>
      </c>
      <c r="M13" s="16">
        <f>'KEEI BAU - Industry'!AC$39*'Others Split'!$E$12</f>
        <v>12864007248295.934</v>
      </c>
      <c r="N13" s="16">
        <f>'KEEI BAU - Industry'!AD$39*'Others Split'!$E$12</f>
        <v>12916406463156.609</v>
      </c>
      <c r="O13" s="16">
        <f>'KEEI BAU - Industry'!AE$39*'Others Split'!$E$12</f>
        <v>12968805678017.285</v>
      </c>
      <c r="P13" s="16">
        <f>'KEEI BAU - Industry'!AF$39*'Others Split'!$E$12</f>
        <v>13021204892877.961</v>
      </c>
      <c r="Q13" s="16">
        <f>'KEEI BAU - Industry'!AG$39*'Others Split'!$E$12</f>
        <v>13073604107738.639</v>
      </c>
      <c r="R13" s="16">
        <f>'KEEI BAU - Industry'!AH$39*'Others Split'!$E$12</f>
        <v>13111032118353.404</v>
      </c>
      <c r="S13" s="16">
        <f>'KEEI BAU - Industry'!AI$39*'Others Split'!$E$12</f>
        <v>13148460128968.174</v>
      </c>
      <c r="T13" s="16">
        <f>'KEEI BAU - Industry'!AJ$39*'Others Split'!$E$12</f>
        <v>13185888139582.941</v>
      </c>
      <c r="U13" s="16">
        <f>'KEEI BAU - Industry'!AK$39*'Others Split'!$E$12</f>
        <v>13223316150197.711</v>
      </c>
      <c r="V13" s="16">
        <f>'KEEI BAU - Industry'!AL$39*'Others Split'!$E$12</f>
        <v>13260744160812.477</v>
      </c>
      <c r="W13" s="16">
        <f>'KEEI BAU - Industry'!AM$39*'Others Split'!$E$12</f>
        <v>13318133777088.465</v>
      </c>
      <c r="X13" s="16">
        <f>'KEEI BAU - Industry'!AN$39*'Others Split'!$E$12</f>
        <v>13361913207686.336</v>
      </c>
      <c r="Y13" s="16">
        <f>'KEEI BAU - Industry'!AO$39*'Others Split'!$E$12</f>
        <v>13405692638284.219</v>
      </c>
      <c r="Z13" s="16">
        <f>'KEEI BAU - Industry'!AP$39*'Others Split'!$E$12</f>
        <v>13449472068882.104</v>
      </c>
      <c r="AA13" s="16">
        <f>'KEEI BAU - Industry'!AQ$39*'Others Split'!$E$12</f>
        <v>13493251499479.986</v>
      </c>
      <c r="AB13" s="16">
        <f>'KEEI BAU - Industry'!AR$39*'Others Split'!$E$12</f>
        <v>13537030930077.857</v>
      </c>
      <c r="AC13" s="16">
        <f>'KEEI BAU - Industry'!AS$39*'Others Split'!$E$12</f>
        <v>13580810360675.74</v>
      </c>
      <c r="AD13" s="16">
        <f>'KEEI BAU - Industry'!AT$39*'Others Split'!$E$12</f>
        <v>13624589791273.623</v>
      </c>
      <c r="AE13" s="16">
        <f>'KEEI BAU - Industry'!AU$39*'Others Split'!$E$12</f>
        <v>13668369221871.508</v>
      </c>
      <c r="AF13" s="16">
        <f>'KEEI BAU - Industry'!AV$39*'Others Split'!$E$12</f>
        <v>13712148652469.391</v>
      </c>
    </row>
    <row r="14" spans="1:35">
      <c r="A14" t="s">
        <v>14</v>
      </c>
      <c r="B14" s="16">
        <f>'KEEI BAU - Industry'!R$39*'Others Split'!$E$13</f>
        <v>26220007280777.914</v>
      </c>
      <c r="C14" s="16">
        <f>'KEEI BAU - Industry'!S$39*'Others Split'!$E$13</f>
        <v>27183547330054.297</v>
      </c>
      <c r="D14" s="16">
        <f>'KEEI BAU - Industry'!T$39*'Others Split'!$E$13</f>
        <v>28147087379330.68</v>
      </c>
      <c r="E14" s="16">
        <f>'KEEI BAU - Industry'!U$39*'Others Split'!$E$13</f>
        <v>29110627428607.059</v>
      </c>
      <c r="F14" s="16">
        <f>'KEEI BAU - Industry'!V$39*'Others Split'!$E$13</f>
        <v>30074167477883.441</v>
      </c>
      <c r="G14" s="16">
        <f>'KEEI BAU - Industry'!W$39*'Others Split'!$E$13</f>
        <v>31037707527159.824</v>
      </c>
      <c r="H14" s="16">
        <f>'KEEI BAU - Industry'!X$39*'Others Split'!$E$13</f>
        <v>31287669310922.094</v>
      </c>
      <c r="I14" s="16">
        <f>'KEEI BAU - Industry'!Y$39*'Others Split'!$E$13</f>
        <v>31537631094684.359</v>
      </c>
      <c r="J14" s="16">
        <f>'KEEI BAU - Industry'!Z$39*'Others Split'!$E$13</f>
        <v>31787592878446.625</v>
      </c>
      <c r="K14" s="16">
        <f>'KEEI BAU - Industry'!AA$39*'Others Split'!$E$13</f>
        <v>32037554662208.891</v>
      </c>
      <c r="L14" s="16">
        <f>'KEEI BAU - Industry'!AB$39*'Others Split'!$E$13</f>
        <v>32287516445971.156</v>
      </c>
      <c r="M14" s="16">
        <f>'KEEI BAU - Industry'!AC$39*'Others Split'!$E$13</f>
        <v>32419571727958.766</v>
      </c>
      <c r="N14" s="16">
        <f>'KEEI BAU - Industry'!AD$39*'Others Split'!$E$13</f>
        <v>32551627009946.379</v>
      </c>
      <c r="O14" s="16">
        <f>'KEEI BAU - Industry'!AE$39*'Others Split'!$E$13</f>
        <v>32683682291933.992</v>
      </c>
      <c r="P14" s="16">
        <f>'KEEI BAU - Industry'!AF$39*'Others Split'!$E$13</f>
        <v>32815737573921.602</v>
      </c>
      <c r="Q14" s="16">
        <f>'KEEI BAU - Industry'!AG$39*'Others Split'!$E$13</f>
        <v>32947792855909.219</v>
      </c>
      <c r="R14" s="16">
        <f>'KEEI BAU - Industry'!AH$39*'Others Split'!$E$13</f>
        <v>33042118057328.938</v>
      </c>
      <c r="S14" s="16">
        <f>'KEEI BAU - Industry'!AI$39*'Others Split'!$E$13</f>
        <v>33136443258748.66</v>
      </c>
      <c r="T14" s="16">
        <f>'KEEI BAU - Industry'!AJ$39*'Others Split'!$E$13</f>
        <v>33230768460168.383</v>
      </c>
      <c r="U14" s="16">
        <f>'KEEI BAU - Industry'!AK$39*'Others Split'!$E$13</f>
        <v>33325093661588.105</v>
      </c>
      <c r="V14" s="16">
        <f>'KEEI BAU - Industry'!AL$39*'Others Split'!$E$13</f>
        <v>33419418863007.824</v>
      </c>
      <c r="W14" s="16">
        <f>'KEEI BAU - Industry'!AM$39*'Others Split'!$E$13</f>
        <v>33564050838518.09</v>
      </c>
      <c r="X14" s="16">
        <f>'KEEI BAU - Industry'!AN$39*'Others Split'!$E$13</f>
        <v>33674382740784.773</v>
      </c>
      <c r="Y14" s="16">
        <f>'KEEI BAU - Industry'!AO$39*'Others Split'!$E$13</f>
        <v>33784714643051.488</v>
      </c>
      <c r="Z14" s="16">
        <f>'KEEI BAU - Industry'!AP$39*'Others Split'!$E$13</f>
        <v>33895046545318.199</v>
      </c>
      <c r="AA14" s="16">
        <f>'KEEI BAU - Industry'!AQ$39*'Others Split'!$E$13</f>
        <v>34005378447584.91</v>
      </c>
      <c r="AB14" s="16">
        <f>'KEEI BAU - Industry'!AR$39*'Others Split'!$E$13</f>
        <v>34115710349851.594</v>
      </c>
      <c r="AC14" s="16">
        <f>'KEEI BAU - Industry'!AS$39*'Others Split'!$E$13</f>
        <v>34226042252118.309</v>
      </c>
      <c r="AD14" s="16">
        <f>'KEEI BAU - Industry'!AT$39*'Others Split'!$E$13</f>
        <v>34336374154385.02</v>
      </c>
      <c r="AE14" s="16">
        <f>'KEEI BAU - Industry'!AU$39*'Others Split'!$E$13</f>
        <v>34446706056651.73</v>
      </c>
      <c r="AF14" s="16">
        <f>'KEEI BAU - Industry'!AV$39*'Others Split'!$E$13</f>
        <v>34557037958918.445</v>
      </c>
    </row>
    <row r="15" spans="1:35">
      <c r="A15" t="s">
        <v>15</v>
      </c>
      <c r="B15" s="16">
        <f>'KEEI BAU - Industry'!R25</f>
        <v>113453815414940.44</v>
      </c>
      <c r="C15" s="16">
        <f>'KEEI BAU - Industry'!S25</f>
        <v>111582803194702.36</v>
      </c>
      <c r="D15" s="16">
        <f>'KEEI BAU - Industry'!T25</f>
        <v>109711790974464.27</v>
      </c>
      <c r="E15" s="16">
        <f>'KEEI BAU - Industry'!U25</f>
        <v>107840778754226.19</v>
      </c>
      <c r="F15" s="16">
        <f>'KEEI BAU - Industry'!V25</f>
        <v>105969766533988.09</v>
      </c>
      <c r="G15" s="16">
        <f>'KEEI BAU - Industry'!W25</f>
        <v>104098754313750</v>
      </c>
      <c r="H15" s="16">
        <f>'KEEI BAU - Industry'!X25</f>
        <v>103464247620790</v>
      </c>
      <c r="I15" s="16">
        <f>'KEEI BAU - Industry'!Y25</f>
        <v>102829740927830</v>
      </c>
      <c r="J15" s="16">
        <f>'KEEI BAU - Industry'!Z25</f>
        <v>102195234234870</v>
      </c>
      <c r="K15" s="16">
        <f>'KEEI BAU - Industry'!AA25</f>
        <v>101560727541910</v>
      </c>
      <c r="L15" s="16">
        <f>'KEEI BAU - Industry'!AB25</f>
        <v>100926220848950</v>
      </c>
      <c r="M15" s="16">
        <f>'KEEI BAU - Industry'!AC25</f>
        <v>100648624170780</v>
      </c>
      <c r="N15" s="16">
        <f>'KEEI BAU - Industry'!AD25</f>
        <v>100371027492610</v>
      </c>
      <c r="O15" s="16">
        <f>'KEEI BAU - Industry'!AE25</f>
        <v>100093430814440</v>
      </c>
      <c r="P15" s="16">
        <f>'KEEI BAU - Industry'!AF25</f>
        <v>99815834136270</v>
      </c>
      <c r="Q15" s="16">
        <f>'KEEI BAU - Industry'!AG25</f>
        <v>99538237458099.984</v>
      </c>
      <c r="R15" s="16">
        <f>'KEEI BAU - Industry'!AH25</f>
        <v>99395473452184</v>
      </c>
      <c r="S15" s="16">
        <f>'KEEI BAU - Industry'!AI25</f>
        <v>99252709446268</v>
      </c>
      <c r="T15" s="16">
        <f>'KEEI BAU - Industry'!AJ25</f>
        <v>99109945440352.063</v>
      </c>
      <c r="U15" s="16">
        <f>'KEEI BAU - Industry'!AK25</f>
        <v>98967181434436.063</v>
      </c>
      <c r="V15" s="16">
        <f>'KEEI BAU - Industry'!AL25</f>
        <v>98824417428520</v>
      </c>
      <c r="W15" s="16">
        <f>'KEEI BAU - Industry'!AM25</f>
        <v>98501876526265.375</v>
      </c>
      <c r="X15" s="16">
        <f>'KEEI BAU - Industry'!AN25</f>
        <v>98301910780605.25</v>
      </c>
      <c r="Y15" s="16">
        <f>'KEEI BAU - Industry'!AO25</f>
        <v>98101945034945.125</v>
      </c>
      <c r="Z15" s="16">
        <f>'KEEI BAU - Industry'!AP25</f>
        <v>97901979289285</v>
      </c>
      <c r="AA15" s="16">
        <f>'KEEI BAU - Industry'!AQ25</f>
        <v>97702013543624.938</v>
      </c>
      <c r="AB15" s="16">
        <f>'KEEI BAU - Industry'!AR25</f>
        <v>97502047797964.813</v>
      </c>
      <c r="AC15" s="16">
        <f>'KEEI BAU - Industry'!AS25</f>
        <v>97302082052304.688</v>
      </c>
      <c r="AD15" s="16">
        <f>'KEEI BAU - Industry'!AT25</f>
        <v>97102116306644.563</v>
      </c>
      <c r="AE15" s="16">
        <f>'KEEI BAU - Industry'!AU25</f>
        <v>96902150560984.438</v>
      </c>
      <c r="AF15" s="16">
        <f>'KEEI BAU - Industry'!AV25</f>
        <v>96702184815324.313</v>
      </c>
      <c r="AG15" s="14"/>
    </row>
    <row r="16" spans="1:35">
      <c r="A16" t="s">
        <v>16</v>
      </c>
      <c r="B16" s="16">
        <f>'KEEI BAU - Industry'!R$18*'Non-ferrous Metals Split'!$E$6</f>
        <v>13385046457348.111</v>
      </c>
      <c r="C16" s="16">
        <f>'KEEI BAU - Industry'!S$18*'Non-ferrous Metals Split'!$E$6</f>
        <v>13813226839212.182</v>
      </c>
      <c r="D16" s="16">
        <f>'KEEI BAU - Industry'!T$18*'Non-ferrous Metals Split'!$E$6</f>
        <v>14241407221076.248</v>
      </c>
      <c r="E16" s="16">
        <f>'KEEI BAU - Industry'!U$18*'Non-ferrous Metals Split'!$E$6</f>
        <v>14669587602940.316</v>
      </c>
      <c r="F16" s="16">
        <f>'KEEI BAU - Industry'!V$18*'Non-ferrous Metals Split'!$E$6</f>
        <v>15097767984804.383</v>
      </c>
      <c r="G16" s="16">
        <f>'KEEI BAU - Industry'!W$18*'Non-ferrous Metals Split'!$E$6</f>
        <v>15525948366668.449</v>
      </c>
      <c r="H16" s="16">
        <f>'KEEI BAU - Industry'!X$18*'Non-ferrous Metals Split'!$E$6</f>
        <v>15644036824427.035</v>
      </c>
      <c r="I16" s="16">
        <f>'KEEI BAU - Industry'!Y$18*'Non-ferrous Metals Split'!$E$6</f>
        <v>15762125282185.619</v>
      </c>
      <c r="J16" s="16">
        <f>'KEEI BAU - Industry'!Z$18*'Non-ferrous Metals Split'!$E$6</f>
        <v>15880213739944.203</v>
      </c>
      <c r="K16" s="16">
        <f>'KEEI BAU - Industry'!AA$18*'Non-ferrous Metals Split'!$E$6</f>
        <v>15998302197702.789</v>
      </c>
      <c r="L16" s="16">
        <f>'KEEI BAU - Industry'!AB$18*'Non-ferrous Metals Split'!$E$6</f>
        <v>16116390655461.373</v>
      </c>
      <c r="M16" s="16">
        <f>'KEEI BAU - Industry'!AC$18*'Non-ferrous Metals Split'!$E$6</f>
        <v>16213008484536.578</v>
      </c>
      <c r="N16" s="16">
        <f>'KEEI BAU - Industry'!AD$18*'Non-ferrous Metals Split'!$E$6</f>
        <v>16309626313611.783</v>
      </c>
      <c r="O16" s="16">
        <f>'KEEI BAU - Industry'!AE$18*'Non-ferrous Metals Split'!$E$6</f>
        <v>16406244142686.99</v>
      </c>
      <c r="P16" s="16">
        <f>'KEEI BAU - Industry'!AF$18*'Non-ferrous Metals Split'!$E$6</f>
        <v>16502861971762.195</v>
      </c>
      <c r="Q16" s="16">
        <f>'KEEI BAU - Industry'!AG$18*'Non-ferrous Metals Split'!$E$6</f>
        <v>16599479800837.402</v>
      </c>
      <c r="R16" s="16">
        <f>'KEEI BAU - Industry'!AH$18*'Non-ferrous Metals Split'!$E$6</f>
        <v>16704149115668.873</v>
      </c>
      <c r="S16" s="16">
        <f>'KEEI BAU - Industry'!AI$18*'Non-ferrous Metals Split'!$E$6</f>
        <v>16808818430500.346</v>
      </c>
      <c r="T16" s="16">
        <f>'KEEI BAU - Industry'!AJ$18*'Non-ferrous Metals Split'!$E$6</f>
        <v>16913487745331.818</v>
      </c>
      <c r="U16" s="16">
        <f>'KEEI BAU - Industry'!AK$18*'Non-ferrous Metals Split'!$E$6</f>
        <v>17018157060163.291</v>
      </c>
      <c r="V16" s="16">
        <f>'KEEI BAU - Industry'!AL$18*'Non-ferrous Metals Split'!$E$6</f>
        <v>17122826374994.764</v>
      </c>
      <c r="W16" s="16">
        <f>'KEEI BAU - Industry'!AM$18*'Non-ferrous Metals Split'!$E$6</f>
        <v>17216760375484.547</v>
      </c>
      <c r="X16" s="16">
        <f>'KEEI BAU - Industry'!AN$18*'Non-ferrous Metals Split'!$E$6</f>
        <v>17318013908480.02</v>
      </c>
      <c r="Y16" s="16">
        <f>'KEEI BAU - Industry'!AO$18*'Non-ferrous Metals Split'!$E$6</f>
        <v>17419267441475.492</v>
      </c>
      <c r="Z16" s="16">
        <f>'KEEI BAU - Industry'!AP$18*'Non-ferrous Metals Split'!$E$6</f>
        <v>17520520974470.967</v>
      </c>
      <c r="AA16" s="16">
        <f>'KEEI BAU - Industry'!AQ$18*'Non-ferrous Metals Split'!$E$6</f>
        <v>17621774507466.438</v>
      </c>
      <c r="AB16" s="16">
        <f>'KEEI BAU - Industry'!AR$18*'Non-ferrous Metals Split'!$E$6</f>
        <v>17723028040461.953</v>
      </c>
      <c r="AC16" s="16">
        <f>'KEEI BAU - Industry'!AS$18*'Non-ferrous Metals Split'!$E$6</f>
        <v>17824281573457.426</v>
      </c>
      <c r="AD16" s="16">
        <f>'KEEI BAU - Industry'!AT$18*'Non-ferrous Metals Split'!$E$6</f>
        <v>17925535106452.898</v>
      </c>
      <c r="AE16" s="16">
        <f>'KEEI BAU - Industry'!AU$18*'Non-ferrous Metals Split'!$E$6</f>
        <v>18026788639448.371</v>
      </c>
      <c r="AF16" s="16">
        <f>'KEEI BAU - Industry'!AV$18*'Non-ferrous Metals Split'!$E$6</f>
        <v>18128042172443.844</v>
      </c>
    </row>
    <row r="17" spans="1:33">
      <c r="A17" t="s">
        <v>17</v>
      </c>
      <c r="B17" s="16">
        <f>'KEEI BAU - Industry'!R$18*'Non-ferrous Metals Split'!$E$7</f>
        <v>26170858905322.965</v>
      </c>
      <c r="C17" s="16">
        <f>'KEEI BAU - Industry'!S$18*'Non-ferrous Metals Split'!$E$7</f>
        <v>27008050497858.688</v>
      </c>
      <c r="D17" s="16">
        <f>'KEEI BAU - Industry'!T$18*'Non-ferrous Metals Split'!$E$7</f>
        <v>27845242090394.402</v>
      </c>
      <c r="E17" s="16">
        <f>'KEEI BAU - Industry'!U$18*'Non-ferrous Metals Split'!$E$7</f>
        <v>28682433682930.121</v>
      </c>
      <c r="F17" s="16">
        <f>'KEEI BAU - Industry'!V$18*'Non-ferrous Metals Split'!$E$7</f>
        <v>29519625275465.836</v>
      </c>
      <c r="G17" s="16">
        <f>'KEEI BAU - Industry'!W$18*'Non-ferrous Metals Split'!$E$7</f>
        <v>30356816868001.551</v>
      </c>
      <c r="H17" s="16">
        <f>'KEEI BAU - Industry'!X$18*'Non-ferrous Metals Split'!$E$7</f>
        <v>30587707091370.965</v>
      </c>
      <c r="I17" s="16">
        <f>'KEEI BAU - Industry'!Y$18*'Non-ferrous Metals Split'!$E$7</f>
        <v>30818597314740.383</v>
      </c>
      <c r="J17" s="16">
        <f>'KEEI BAU - Industry'!Z$18*'Non-ferrous Metals Split'!$E$7</f>
        <v>31049487538109.797</v>
      </c>
      <c r="K17" s="16">
        <f>'KEEI BAU - Industry'!AA$18*'Non-ferrous Metals Split'!$E$7</f>
        <v>31280377761479.211</v>
      </c>
      <c r="L17" s="16">
        <f>'KEEI BAU - Industry'!AB$18*'Non-ferrous Metals Split'!$E$7</f>
        <v>31511267984848.629</v>
      </c>
      <c r="M17" s="16">
        <f>'KEEI BAU - Industry'!AC$18*'Non-ferrous Metals Split'!$E$7</f>
        <v>31700178167605.422</v>
      </c>
      <c r="N17" s="16">
        <f>'KEEI BAU - Industry'!AD$18*'Non-ferrous Metals Split'!$E$7</f>
        <v>31889088350362.215</v>
      </c>
      <c r="O17" s="16">
        <f>'KEEI BAU - Industry'!AE$18*'Non-ferrous Metals Split'!$E$7</f>
        <v>32077998533119.012</v>
      </c>
      <c r="P17" s="16">
        <f>'KEEI BAU - Industry'!AF$18*'Non-ferrous Metals Split'!$E$7</f>
        <v>32266908715875.805</v>
      </c>
      <c r="Q17" s="16">
        <f>'KEEI BAU - Industry'!AG$18*'Non-ferrous Metals Split'!$E$7</f>
        <v>32455818898632.605</v>
      </c>
      <c r="R17" s="16">
        <f>'KEEI BAU - Industry'!AH$18*'Non-ferrous Metals Split'!$E$7</f>
        <v>32660471596619.125</v>
      </c>
      <c r="S17" s="16">
        <f>'KEEI BAU - Industry'!AI$18*'Non-ferrous Metals Split'!$E$7</f>
        <v>32865124294605.652</v>
      </c>
      <c r="T17" s="16">
        <f>'KEEI BAU - Industry'!AJ$18*'Non-ferrous Metals Split'!$E$7</f>
        <v>33069776992592.18</v>
      </c>
      <c r="U17" s="16">
        <f>'KEEI BAU - Industry'!AK$18*'Non-ferrous Metals Split'!$E$7</f>
        <v>33274429690578.707</v>
      </c>
      <c r="V17" s="16">
        <f>'KEEI BAU - Industry'!AL$18*'Non-ferrous Metals Split'!$E$7</f>
        <v>33479082388565.234</v>
      </c>
      <c r="W17" s="16">
        <f>'KEEI BAU - Industry'!AM$18*'Non-ferrous Metals Split'!$E$7</f>
        <v>33662745066245.453</v>
      </c>
      <c r="X17" s="16">
        <f>'KEEI BAU - Industry'!AN$18*'Non-ferrous Metals Split'!$E$7</f>
        <v>33860719121407.23</v>
      </c>
      <c r="Y17" s="16">
        <f>'KEEI BAU - Industry'!AO$18*'Non-ferrous Metals Split'!$E$7</f>
        <v>34058693176569.008</v>
      </c>
      <c r="Z17" s="16">
        <f>'KEEI BAU - Industry'!AP$18*'Non-ferrous Metals Split'!$E$7</f>
        <v>34256667231730.785</v>
      </c>
      <c r="AA17" s="16">
        <f>'KEEI BAU - Industry'!AQ$18*'Non-ferrous Metals Split'!$E$7</f>
        <v>34454641286892.563</v>
      </c>
      <c r="AB17" s="16">
        <f>'KEEI BAU - Industry'!AR$18*'Non-ferrous Metals Split'!$E$7</f>
        <v>34652615342054.422</v>
      </c>
      <c r="AC17" s="16">
        <f>'KEEI BAU - Industry'!AS$18*'Non-ferrous Metals Split'!$E$7</f>
        <v>34850589397216.199</v>
      </c>
      <c r="AD17" s="16">
        <f>'KEEI BAU - Industry'!AT$18*'Non-ferrous Metals Split'!$E$7</f>
        <v>35048563452377.977</v>
      </c>
      <c r="AE17" s="16">
        <f>'KEEI BAU - Industry'!AU$18*'Non-ferrous Metals Split'!$E$7</f>
        <v>35246537507539.75</v>
      </c>
      <c r="AF17" s="16">
        <f>'KEEI BAU - Industry'!AV$18*'Non-ferrous Metals Split'!$E$7</f>
        <v>35444511562701.531</v>
      </c>
    </row>
    <row r="18" spans="1:33">
      <c r="A18" t="s">
        <v>18</v>
      </c>
      <c r="B18" s="16">
        <f>'KEEI BAU - Industry'!R$32*'Machinery Split'!$E6</f>
        <v>192637186829205.59</v>
      </c>
      <c r="C18" s="16">
        <f>'KEEI BAU - Industry'!S$32*'Machinery Split'!$E6</f>
        <v>201398099681835.91</v>
      </c>
      <c r="D18" s="16">
        <f>'KEEI BAU - Industry'!T$32*'Machinery Split'!$E6</f>
        <v>210159012534466.25</v>
      </c>
      <c r="E18" s="16">
        <f>'KEEI BAU - Industry'!U$32*'Machinery Split'!$E6</f>
        <v>218919925387096.59</v>
      </c>
      <c r="F18" s="16">
        <f>'KEEI BAU - Industry'!V$32*'Machinery Split'!$E6</f>
        <v>227680838239726.91</v>
      </c>
      <c r="G18" s="16">
        <f>'KEEI BAU - Industry'!W$32*'Machinery Split'!$E6</f>
        <v>236441751092357.22</v>
      </c>
      <c r="H18" s="16">
        <f>'KEEI BAU - Industry'!X$32*'Machinery Split'!$E6</f>
        <v>240731891732814.81</v>
      </c>
      <c r="I18" s="16">
        <f>'KEEI BAU - Industry'!Y$32*'Machinery Split'!$E6</f>
        <v>245022032373273.53</v>
      </c>
      <c r="J18" s="16">
        <f>'KEEI BAU - Industry'!Z$32*'Machinery Split'!$E6</f>
        <v>249312173013732.22</v>
      </c>
      <c r="K18" s="16">
        <f>'KEEI BAU - Industry'!AA$32*'Machinery Split'!$E6</f>
        <v>253602313654190.94</v>
      </c>
      <c r="L18" s="16">
        <f>'KEEI BAU - Industry'!AB$32*'Machinery Split'!$E6</f>
        <v>257892454294650.75</v>
      </c>
      <c r="M18" s="16">
        <f>'KEEI BAU - Industry'!AC$32*'Machinery Split'!$E6</f>
        <v>261474171711402.94</v>
      </c>
      <c r="N18" s="16">
        <f>'KEEI BAU - Industry'!AD$32*'Machinery Split'!$E6</f>
        <v>265055889128155.13</v>
      </c>
      <c r="O18" s="16">
        <f>'KEEI BAU - Industry'!AE$32*'Machinery Split'!$E6</f>
        <v>268637606544907.31</v>
      </c>
      <c r="P18" s="16">
        <f>'KEEI BAU - Industry'!AF$32*'Machinery Split'!$E6</f>
        <v>272219323961659.5</v>
      </c>
      <c r="Q18" s="16">
        <f>'KEEI BAU - Industry'!AG$32*'Machinery Split'!$E6</f>
        <v>275801041378411.69</v>
      </c>
      <c r="R18" s="16">
        <f>'KEEI BAU - Industry'!AH$32*'Machinery Split'!$E6</f>
        <v>279488362257082.84</v>
      </c>
      <c r="S18" s="16">
        <f>'KEEI BAU - Industry'!AI$32*'Machinery Split'!$E6</f>
        <v>283175683135754</v>
      </c>
      <c r="T18" s="16">
        <f>'KEEI BAU - Industry'!AJ$32*'Machinery Split'!$E6</f>
        <v>286863004014425.19</v>
      </c>
      <c r="U18" s="16">
        <f>'KEEI BAU - Industry'!AK$32*'Machinery Split'!$E6</f>
        <v>290550324893096.38</v>
      </c>
      <c r="V18" s="16">
        <f>'KEEI BAU - Industry'!AL$32*'Machinery Split'!$E6</f>
        <v>294237645771767.5</v>
      </c>
      <c r="W18" s="16">
        <f>'KEEI BAU - Industry'!AM$32*'Machinery Split'!$E6</f>
        <v>297784162034546.75</v>
      </c>
      <c r="X18" s="16">
        <f>'KEEI BAU - Industry'!AN$32*'Machinery Split'!$E6</f>
        <v>301426681444524.88</v>
      </c>
      <c r="Y18" s="16">
        <f>'KEEI BAU - Industry'!AO$32*'Machinery Split'!$E6</f>
        <v>305069200854504.19</v>
      </c>
      <c r="Z18" s="16">
        <f>'KEEI BAU - Industry'!AP$32*'Machinery Split'!$E6</f>
        <v>308711720264482.31</v>
      </c>
      <c r="AA18" s="16">
        <f>'KEEI BAU - Industry'!AQ$32*'Machinery Split'!$E6</f>
        <v>312354239674460.5</v>
      </c>
      <c r="AB18" s="16">
        <f>'KEEI BAU - Industry'!AR$32*'Machinery Split'!$E6</f>
        <v>315996759084438.69</v>
      </c>
      <c r="AC18" s="16">
        <f>'KEEI BAU - Industry'!AS$32*'Machinery Split'!$E6</f>
        <v>319639278494416.81</v>
      </c>
      <c r="AD18" s="16">
        <f>'KEEI BAU - Industry'!AT$32*'Machinery Split'!$E6</f>
        <v>323281797904395</v>
      </c>
      <c r="AE18" s="16">
        <f>'KEEI BAU - Industry'!AU$32*'Machinery Split'!$E6</f>
        <v>326924317314373.19</v>
      </c>
      <c r="AF18" s="16">
        <f>'KEEI BAU - Industry'!AV$32*'Machinery Split'!$E6</f>
        <v>330566836724351.31</v>
      </c>
      <c r="AG18" s="16"/>
    </row>
    <row r="19" spans="1:33">
      <c r="A19" t="s">
        <v>19</v>
      </c>
      <c r="B19" s="16">
        <f>'KEEI BAU - Industry'!R$32*'Machinery Split'!$E7</f>
        <v>33545824591684.805</v>
      </c>
      <c r="C19" s="16">
        <f>'KEEI BAU - Industry'!S$32*'Machinery Split'!$E7</f>
        <v>35071449268076.813</v>
      </c>
      <c r="D19" s="16">
        <f>'KEEI BAU - Industry'!T$32*'Machinery Split'!$E7</f>
        <v>36597073944468.82</v>
      </c>
      <c r="E19" s="16">
        <f>'KEEI BAU - Industry'!U$32*'Machinery Split'!$E7</f>
        <v>38122698620860.836</v>
      </c>
      <c r="F19" s="16">
        <f>'KEEI BAU - Industry'!V$32*'Machinery Split'!$E7</f>
        <v>39648323297252.844</v>
      </c>
      <c r="G19" s="16">
        <f>'KEEI BAU - Industry'!W$32*'Machinery Split'!$E7</f>
        <v>41173947973644.852</v>
      </c>
      <c r="H19" s="16">
        <f>'KEEI BAU - Industry'!X$32*'Machinery Split'!$E7</f>
        <v>41921032727981.75</v>
      </c>
      <c r="I19" s="16">
        <f>'KEEI BAU - Industry'!Y$32*'Machinery Split'!$E7</f>
        <v>42668117482318.844</v>
      </c>
      <c r="J19" s="16">
        <f>'KEEI BAU - Industry'!Z$32*'Machinery Split'!$E7</f>
        <v>43415202236655.938</v>
      </c>
      <c r="K19" s="16">
        <f>'KEEI BAU - Industry'!AA$32*'Machinery Split'!$E7</f>
        <v>44162286990993.031</v>
      </c>
      <c r="L19" s="16">
        <f>'KEEI BAU - Industry'!AB$32*'Machinery Split'!$E7</f>
        <v>44909371745330.32</v>
      </c>
      <c r="M19" s="16">
        <f>'KEEI BAU - Industry'!AC$32*'Machinery Split'!$E7</f>
        <v>45533091735105.086</v>
      </c>
      <c r="N19" s="16">
        <f>'KEEI BAU - Industry'!AD$32*'Machinery Split'!$E7</f>
        <v>46156811724879.844</v>
      </c>
      <c r="O19" s="16">
        <f>'KEEI BAU - Industry'!AE$32*'Machinery Split'!$E7</f>
        <v>46780531714654.609</v>
      </c>
      <c r="P19" s="16">
        <f>'KEEI BAU - Industry'!AF$32*'Machinery Split'!$E7</f>
        <v>47404251704429.375</v>
      </c>
      <c r="Q19" s="16">
        <f>'KEEI BAU - Industry'!AG$32*'Machinery Split'!$E7</f>
        <v>48027971694204.141</v>
      </c>
      <c r="R19" s="16">
        <f>'KEEI BAU - Industry'!AH$32*'Machinery Split'!$E7</f>
        <v>48670081462547.195</v>
      </c>
      <c r="S19" s="16">
        <f>'KEEI BAU - Industry'!AI$32*'Machinery Split'!$E7</f>
        <v>49312191230890.258</v>
      </c>
      <c r="T19" s="16">
        <f>'KEEI BAU - Industry'!AJ$32*'Machinery Split'!$E7</f>
        <v>49954300999233.32</v>
      </c>
      <c r="U19" s="16">
        <f>'KEEI BAU - Industry'!AK$32*'Machinery Split'!$E7</f>
        <v>50596410767576.383</v>
      </c>
      <c r="V19" s="16">
        <f>'KEEI BAU - Industry'!AL$32*'Machinery Split'!$E7</f>
        <v>51238520535919.445</v>
      </c>
      <c r="W19" s="16">
        <f>'KEEI BAU - Industry'!AM$32*'Machinery Split'!$E7</f>
        <v>51856110599504.773</v>
      </c>
      <c r="X19" s="16">
        <f>'KEEI BAU - Industry'!AN$32*'Machinery Split'!$E7</f>
        <v>52490418643606.719</v>
      </c>
      <c r="Y19" s="16">
        <f>'KEEI BAU - Industry'!AO$32*'Machinery Split'!$E7</f>
        <v>53124726687708.859</v>
      </c>
      <c r="Z19" s="16">
        <f>'KEEI BAU - Industry'!AP$32*'Machinery Split'!$E7</f>
        <v>53759034731810.813</v>
      </c>
      <c r="AA19" s="16">
        <f>'KEEI BAU - Industry'!AQ$32*'Machinery Split'!$E7</f>
        <v>54393342775912.758</v>
      </c>
      <c r="AB19" s="16">
        <f>'KEEI BAU - Industry'!AR$32*'Machinery Split'!$E7</f>
        <v>55027650820014.703</v>
      </c>
      <c r="AC19" s="16">
        <f>'KEEI BAU - Industry'!AS$32*'Machinery Split'!$E7</f>
        <v>55661958864116.648</v>
      </c>
      <c r="AD19" s="16">
        <f>'KEEI BAU - Industry'!AT$32*'Machinery Split'!$E7</f>
        <v>56296266908218.602</v>
      </c>
      <c r="AE19" s="16">
        <f>'KEEI BAU - Industry'!AU$32*'Machinery Split'!$E7</f>
        <v>56930574952320.547</v>
      </c>
      <c r="AF19" s="16">
        <f>'KEEI BAU - Industry'!AV$32*'Machinery Split'!$E7</f>
        <v>57564882996422.492</v>
      </c>
    </row>
    <row r="20" spans="1:33">
      <c r="A20" t="s">
        <v>20</v>
      </c>
      <c r="B20" s="16">
        <f>'KEEI BAU - Industry'!R$32*'Machinery Split'!$E8</f>
        <v>52369204288318.344</v>
      </c>
      <c r="C20" s="16">
        <f>'KEEI BAU - Industry'!S$32*'Machinery Split'!$E8</f>
        <v>54750894150402.602</v>
      </c>
      <c r="D20" s="16">
        <f>'KEEI BAU - Industry'!T$32*'Machinery Split'!$E8</f>
        <v>57132584012486.867</v>
      </c>
      <c r="E20" s="16">
        <f>'KEEI BAU - Industry'!U$32*'Machinery Split'!$E8</f>
        <v>59514273874571.141</v>
      </c>
      <c r="F20" s="16">
        <f>'KEEI BAU - Industry'!V$32*'Machinery Split'!$E8</f>
        <v>61895963736655.398</v>
      </c>
      <c r="G20" s="16">
        <f>'KEEI BAU - Industry'!W$32*'Machinery Split'!$E8</f>
        <v>64277653598739.664</v>
      </c>
      <c r="H20" s="16">
        <f>'KEEI BAU - Industry'!X$32*'Machinery Split'!$E8</f>
        <v>65443945815335.086</v>
      </c>
      <c r="I20" s="16">
        <f>'KEEI BAU - Industry'!Y$32*'Machinery Split'!$E8</f>
        <v>66610238031930.813</v>
      </c>
      <c r="J20" s="16">
        <f>'KEEI BAU - Industry'!Z$32*'Machinery Split'!$E8</f>
        <v>67776530248526.531</v>
      </c>
      <c r="K20" s="16">
        <f>'KEEI BAU - Industry'!AA$32*'Machinery Split'!$E8</f>
        <v>68942822465122.258</v>
      </c>
      <c r="L20" s="16">
        <f>'KEEI BAU - Industry'!AB$32*'Machinery Split'!$E8</f>
        <v>70109114681718.281</v>
      </c>
      <c r="M20" s="16">
        <f>'KEEI BAU - Industry'!AC$32*'Machinery Split'!$E8</f>
        <v>71082819157932.563</v>
      </c>
      <c r="N20" s="16">
        <f>'KEEI BAU - Industry'!AD$32*'Machinery Split'!$E8</f>
        <v>72056523634146.828</v>
      </c>
      <c r="O20" s="16">
        <f>'KEEI BAU - Industry'!AE$32*'Machinery Split'!$E8</f>
        <v>73030228110361.109</v>
      </c>
      <c r="P20" s="16">
        <f>'KEEI BAU - Industry'!AF$32*'Machinery Split'!$E8</f>
        <v>74003932586575.375</v>
      </c>
      <c r="Q20" s="16">
        <f>'KEEI BAU - Industry'!AG$32*'Machinery Split'!$E8</f>
        <v>74977637062789.656</v>
      </c>
      <c r="R20" s="16">
        <f>'KEEI BAU - Industry'!AH$32*'Machinery Split'!$E8</f>
        <v>75980050270489.359</v>
      </c>
      <c r="S20" s="16">
        <f>'KEEI BAU - Industry'!AI$32*'Machinery Split'!$E8</f>
        <v>76982463478189.078</v>
      </c>
      <c r="T20" s="16">
        <f>'KEEI BAU - Industry'!AJ$32*'Machinery Split'!$E8</f>
        <v>77984876685888.781</v>
      </c>
      <c r="U20" s="16">
        <f>'KEEI BAU - Industry'!AK$32*'Machinery Split'!$E8</f>
        <v>78987289893588.484</v>
      </c>
      <c r="V20" s="16">
        <f>'KEEI BAU - Industry'!AL$32*'Machinery Split'!$E8</f>
        <v>79989703101288.203</v>
      </c>
      <c r="W20" s="16">
        <f>'KEEI BAU - Industry'!AM$32*'Machinery Split'!$E8</f>
        <v>80953838000340.656</v>
      </c>
      <c r="X20" s="16">
        <f>'KEEI BAU - Industry'!AN$32*'Machinery Split'!$E8</f>
        <v>81944071746198.047</v>
      </c>
      <c r="Y20" s="16">
        <f>'KEEI BAU - Industry'!AO$32*'Machinery Split'!$E8</f>
        <v>82934305492055.719</v>
      </c>
      <c r="Z20" s="16">
        <f>'KEEI BAU - Industry'!AP$32*'Machinery Split'!$E8</f>
        <v>83924539237913.094</v>
      </c>
      <c r="AA20" s="16">
        <f>'KEEI BAU - Industry'!AQ$32*'Machinery Split'!$E8</f>
        <v>84914772983770.469</v>
      </c>
      <c r="AB20" s="16">
        <f>'KEEI BAU - Industry'!AR$32*'Machinery Split'!$E8</f>
        <v>85905006729627.844</v>
      </c>
      <c r="AC20" s="16">
        <f>'KEEI BAU - Industry'!AS$32*'Machinery Split'!$E8</f>
        <v>86895240475485.219</v>
      </c>
      <c r="AD20" s="16">
        <f>'KEEI BAU - Industry'!AT$32*'Machinery Split'!$E8</f>
        <v>87885474221342.594</v>
      </c>
      <c r="AE20" s="16">
        <f>'KEEI BAU - Industry'!AU$32*'Machinery Split'!$E8</f>
        <v>88875707967199.969</v>
      </c>
      <c r="AF20" s="16">
        <f>'KEEI BAU - Industry'!AV$32*'Machinery Split'!$E8</f>
        <v>89865941713057.344</v>
      </c>
      <c r="AG20" s="14"/>
    </row>
    <row r="21" spans="1:33">
      <c r="A21" t="s">
        <v>21</v>
      </c>
      <c r="B21" s="16">
        <f>'KEEI BAU - Industry'!R$32*'Machinery Split'!$E9</f>
        <v>54677648064913.984</v>
      </c>
      <c r="C21" s="16">
        <f>'KEEI BAU - Industry'!S$32*'Machinery Split'!$E9</f>
        <v>57164323236869.289</v>
      </c>
      <c r="D21" s="16">
        <f>'KEEI BAU - Industry'!T$32*'Machinery Split'!$E9</f>
        <v>59650998408824.609</v>
      </c>
      <c r="E21" s="16">
        <f>'KEEI BAU - Industry'!U$32*'Machinery Split'!$E9</f>
        <v>62137673580779.922</v>
      </c>
      <c r="F21" s="16">
        <f>'KEEI BAU - Industry'!V$32*'Machinery Split'!$E9</f>
        <v>64624348752735.234</v>
      </c>
      <c r="G21" s="16">
        <f>'KEEI BAU - Industry'!W$32*'Machinery Split'!$E9</f>
        <v>67111023924690.547</v>
      </c>
      <c r="H21" s="16">
        <f>'KEEI BAU - Industry'!X$32*'Machinery Split'!$E9</f>
        <v>68328726508231.188</v>
      </c>
      <c r="I21" s="16">
        <f>'KEEI BAU - Industry'!Y$32*'Machinery Split'!$E9</f>
        <v>69546429091772.148</v>
      </c>
      <c r="J21" s="16">
        <f>'KEEI BAU - Industry'!Z$32*'Machinery Split'!$E9</f>
        <v>70764131675313.109</v>
      </c>
      <c r="K21" s="16">
        <f>'KEEI BAU - Industry'!AA$32*'Machinery Split'!$E9</f>
        <v>71981834258854.063</v>
      </c>
      <c r="L21" s="16">
        <f>'KEEI BAU - Industry'!AB$32*'Machinery Split'!$E9</f>
        <v>73199536842395.328</v>
      </c>
      <c r="M21" s="16">
        <f>'KEEI BAU - Industry'!AC$32*'Machinery Split'!$E9</f>
        <v>74216162383936.188</v>
      </c>
      <c r="N21" s="16">
        <f>'KEEI BAU - Industry'!AD$32*'Machinery Split'!$E9</f>
        <v>75232787925477.047</v>
      </c>
      <c r="O21" s="16">
        <f>'KEEI BAU - Industry'!AE$32*'Machinery Split'!$E9</f>
        <v>76249413467017.906</v>
      </c>
      <c r="P21" s="16">
        <f>'KEEI BAU - Industry'!AF$32*'Machinery Split'!$E9</f>
        <v>77266039008558.766</v>
      </c>
      <c r="Q21" s="16">
        <f>'KEEI BAU - Industry'!AG$32*'Machinery Split'!$E9</f>
        <v>78282664550099.625</v>
      </c>
      <c r="R21" s="16">
        <f>'KEEI BAU - Industry'!AH$32*'Machinery Split'!$E9</f>
        <v>79329264309081.5</v>
      </c>
      <c r="S21" s="16">
        <f>'KEEI BAU - Industry'!AI$32*'Machinery Split'!$E9</f>
        <v>80375864068063.359</v>
      </c>
      <c r="T21" s="16">
        <f>'KEEI BAU - Industry'!AJ$32*'Machinery Split'!$E9</f>
        <v>81422463827045.234</v>
      </c>
      <c r="U21" s="16">
        <f>'KEEI BAU - Industry'!AK$32*'Machinery Split'!$E9</f>
        <v>82469063586027.109</v>
      </c>
      <c r="V21" s="16">
        <f>'KEEI BAU - Industry'!AL$32*'Machinery Split'!$E9</f>
        <v>83515663345008.969</v>
      </c>
      <c r="W21" s="16">
        <f>'KEEI BAU - Industry'!AM$32*'Machinery Split'!$E9</f>
        <v>84522297480736.156</v>
      </c>
      <c r="X21" s="16">
        <f>'KEEI BAU - Industry'!AN$32*'Machinery Split'!$E9</f>
        <v>85556180905046.063</v>
      </c>
      <c r="Y21" s="16">
        <f>'KEEI BAU - Industry'!AO$32*'Machinery Split'!$E9</f>
        <v>86590064329356.266</v>
      </c>
      <c r="Z21" s="16">
        <f>'KEEI BAU - Industry'!AP$32*'Machinery Split'!$E9</f>
        <v>87623947753666.172</v>
      </c>
      <c r="AA21" s="16">
        <f>'KEEI BAU - Industry'!AQ$32*'Machinery Split'!$E9</f>
        <v>88657831177976.063</v>
      </c>
      <c r="AB21" s="16">
        <f>'KEEI BAU - Industry'!AR$32*'Machinery Split'!$E9</f>
        <v>89691714602285.953</v>
      </c>
      <c r="AC21" s="16">
        <f>'KEEI BAU - Industry'!AS$32*'Machinery Split'!$E9</f>
        <v>90725598026595.859</v>
      </c>
      <c r="AD21" s="16">
        <f>'KEEI BAU - Industry'!AT$32*'Machinery Split'!$E9</f>
        <v>91759481450905.75</v>
      </c>
      <c r="AE21" s="16">
        <f>'KEEI BAU - Industry'!AU$32*'Machinery Split'!$E9</f>
        <v>92793364875215.641</v>
      </c>
      <c r="AF21" s="16">
        <f>'KEEI BAU - Industry'!AV$32*'Machinery Split'!$E9</f>
        <v>93827248299525.547</v>
      </c>
    </row>
    <row r="22" spans="1:33">
      <c r="A22" t="s">
        <v>22</v>
      </c>
      <c r="B22" s="16">
        <f>'KEEI BAU - Industry'!R$32*'Machinery Split'!$E10</f>
        <v>14001890190217.949</v>
      </c>
      <c r="C22" s="16">
        <f>'KEEI BAU - Industry'!S$32*'Machinery Split'!$E10</f>
        <v>14638679699801.885</v>
      </c>
      <c r="D22" s="16">
        <f>'KEEI BAU - Industry'!T$32*'Machinery Split'!$E10</f>
        <v>15275469209385.82</v>
      </c>
      <c r="E22" s="16">
        <f>'KEEI BAU - Industry'!U$32*'Machinery Split'!$E10</f>
        <v>15912258718969.758</v>
      </c>
      <c r="F22" s="16">
        <f>'KEEI BAU - Industry'!V$32*'Machinery Split'!$E10</f>
        <v>16549048228553.693</v>
      </c>
      <c r="G22" s="16">
        <f>'KEEI BAU - Industry'!W$32*'Machinery Split'!$E10</f>
        <v>17185837738137.629</v>
      </c>
      <c r="H22" s="16">
        <f>'KEEI BAU - Industry'!X$32*'Machinery Split'!$E10</f>
        <v>17497667863655.074</v>
      </c>
      <c r="I22" s="16">
        <f>'KEEI BAU - Industry'!Y$32*'Machinery Split'!$E10</f>
        <v>17809497989172.598</v>
      </c>
      <c r="J22" s="16">
        <f>'KEEI BAU - Industry'!Z$32*'Machinery Split'!$E10</f>
        <v>18121328114690.121</v>
      </c>
      <c r="K22" s="16">
        <f>'KEEI BAU - Industry'!AA$32*'Machinery Split'!$E10</f>
        <v>18433158240207.648</v>
      </c>
      <c r="L22" s="16">
        <f>'KEEI BAU - Industry'!AB$32*'Machinery Split'!$E10</f>
        <v>18744988365725.254</v>
      </c>
      <c r="M22" s="16">
        <f>'KEEI BAU - Industry'!AC$32*'Machinery Split'!$E10</f>
        <v>19005326542311.164</v>
      </c>
      <c r="N22" s="16">
        <f>'KEEI BAU - Industry'!AD$32*'Machinery Split'!$E10</f>
        <v>19265664718897.078</v>
      </c>
      <c r="O22" s="16">
        <f>'KEEI BAU - Industry'!AE$32*'Machinery Split'!$E10</f>
        <v>19526002895482.992</v>
      </c>
      <c r="P22" s="16">
        <f>'KEEI BAU - Industry'!AF$32*'Machinery Split'!$E10</f>
        <v>19786341072068.906</v>
      </c>
      <c r="Q22" s="16">
        <f>'KEEI BAU - Industry'!AG$32*'Machinery Split'!$E10</f>
        <v>20046679248654.816</v>
      </c>
      <c r="R22" s="16">
        <f>'KEEI BAU - Industry'!AH$32*'Machinery Split'!$E10</f>
        <v>20314693243715.008</v>
      </c>
      <c r="S22" s="16">
        <f>'KEEI BAU - Industry'!AI$32*'Machinery Split'!$E10</f>
        <v>20582707238775.199</v>
      </c>
      <c r="T22" s="16">
        <f>'KEEI BAU - Industry'!AJ$32*'Machinery Split'!$E10</f>
        <v>20850721233835.391</v>
      </c>
      <c r="U22" s="16">
        <f>'KEEI BAU - Industry'!AK$32*'Machinery Split'!$E10</f>
        <v>21118735228895.578</v>
      </c>
      <c r="V22" s="16">
        <f>'KEEI BAU - Industry'!AL$32*'Machinery Split'!$E10</f>
        <v>21386749223955.77</v>
      </c>
      <c r="W22" s="16">
        <f>'KEEI BAU - Industry'!AM$32*'Machinery Split'!$E10</f>
        <v>21644528794383.59</v>
      </c>
      <c r="X22" s="16">
        <f>'KEEI BAU - Industry'!AN$32*'Machinery Split'!$E10</f>
        <v>21909286381606.199</v>
      </c>
      <c r="Y22" s="16">
        <f>'KEEI BAU - Industry'!AO$32*'Machinery Split'!$E10</f>
        <v>22174043968828.891</v>
      </c>
      <c r="Z22" s="16">
        <f>'KEEI BAU - Industry'!AP$32*'Machinery Split'!$E10</f>
        <v>22438801556051.504</v>
      </c>
      <c r="AA22" s="16">
        <f>'KEEI BAU - Industry'!AQ$32*'Machinery Split'!$E10</f>
        <v>22703559143274.113</v>
      </c>
      <c r="AB22" s="16">
        <f>'KEEI BAU - Industry'!AR$32*'Machinery Split'!$E10</f>
        <v>22968316730496.727</v>
      </c>
      <c r="AC22" s="16">
        <f>'KEEI BAU - Industry'!AS$32*'Machinery Split'!$E10</f>
        <v>23233074317719.336</v>
      </c>
      <c r="AD22" s="16">
        <f>'KEEI BAU - Industry'!AT$32*'Machinery Split'!$E10</f>
        <v>23497831904941.945</v>
      </c>
      <c r="AE22" s="16">
        <f>'KEEI BAU - Industry'!AU$32*'Machinery Split'!$E10</f>
        <v>23762589492164.559</v>
      </c>
      <c r="AF22" s="16">
        <f>'KEEI BAU - Industry'!AV$32*'Machinery Split'!$E10</f>
        <v>24027347079387.168</v>
      </c>
    </row>
    <row r="23" spans="1:33">
      <c r="A23" t="s">
        <v>23</v>
      </c>
      <c r="B23" s="16">
        <f>'KEEI BAU - Industry'!R$39*'Others Split'!$E$14</f>
        <v>13649136967668.264</v>
      </c>
      <c r="C23" s="16">
        <f>'KEEI BAU - Industry'!S$39*'Others Split'!$E$14</f>
        <v>14150719212309.693</v>
      </c>
      <c r="D23" s="16">
        <f>'KEEI BAU - Industry'!T$39*'Others Split'!$E$14</f>
        <v>14652301456951.119</v>
      </c>
      <c r="E23" s="16">
        <f>'KEEI BAU - Industry'!U$39*'Others Split'!$E$14</f>
        <v>15153883701592.547</v>
      </c>
      <c r="F23" s="16">
        <f>'KEEI BAU - Industry'!V$39*'Others Split'!$E$14</f>
        <v>15655465946233.975</v>
      </c>
      <c r="G23" s="16">
        <f>'KEEI BAU - Industry'!W$39*'Others Split'!$E$14</f>
        <v>16157048190875.402</v>
      </c>
      <c r="H23" s="16">
        <f>'KEEI BAU - Industry'!X$39*'Others Split'!$E$14</f>
        <v>16287168773479.324</v>
      </c>
      <c r="I23" s="16">
        <f>'KEEI BAU - Industry'!Y$39*'Others Split'!$E$14</f>
        <v>16417289356083.244</v>
      </c>
      <c r="J23" s="16">
        <f>'KEEI BAU - Industry'!Z$39*'Others Split'!$E$14</f>
        <v>16547409938687.164</v>
      </c>
      <c r="K23" s="16">
        <f>'KEEI BAU - Industry'!AA$39*'Others Split'!$E$14</f>
        <v>16677530521291.084</v>
      </c>
      <c r="L23" s="16">
        <f>'KEEI BAU - Industry'!AB$39*'Others Split'!$E$14</f>
        <v>16807651103895.004</v>
      </c>
      <c r="M23" s="16">
        <f>'KEEI BAU - Industry'!AC$39*'Others Split'!$E$14</f>
        <v>16876394053195.188</v>
      </c>
      <c r="N23" s="16">
        <f>'KEEI BAU - Industry'!AD$39*'Others Split'!$E$14</f>
        <v>16945137002495.371</v>
      </c>
      <c r="O23" s="16">
        <f>'KEEI BAU - Industry'!AE$39*'Others Split'!$E$14</f>
        <v>17013879951795.555</v>
      </c>
      <c r="P23" s="16">
        <f>'KEEI BAU - Industry'!AF$39*'Others Split'!$E$14</f>
        <v>17082622901095.74</v>
      </c>
      <c r="Q23" s="16">
        <f>'KEEI BAU - Industry'!AG$39*'Others Split'!$E$14</f>
        <v>17151365850395.926</v>
      </c>
      <c r="R23" s="16">
        <f>'KEEI BAU - Industry'!AH$39*'Others Split'!$E$14</f>
        <v>17200467957038.912</v>
      </c>
      <c r="S23" s="16">
        <f>'KEEI BAU - Industry'!AI$39*'Others Split'!$E$14</f>
        <v>17249570063681.9</v>
      </c>
      <c r="T23" s="16">
        <f>'KEEI BAU - Industry'!AJ$39*'Others Split'!$E$14</f>
        <v>17298672170324.889</v>
      </c>
      <c r="U23" s="16">
        <f>'KEEI BAU - Industry'!AK$39*'Others Split'!$E$14</f>
        <v>17347774276967.877</v>
      </c>
      <c r="V23" s="16">
        <f>'KEEI BAU - Industry'!AL$39*'Others Split'!$E$14</f>
        <v>17396876383610.863</v>
      </c>
      <c r="W23" s="16">
        <f>'KEEI BAU - Industry'!AM$39*'Others Split'!$E$14</f>
        <v>17472166280463.459</v>
      </c>
      <c r="X23" s="16">
        <f>'KEEI BAU - Industry'!AN$39*'Others Split'!$E$14</f>
        <v>17529600865809.488</v>
      </c>
      <c r="Y23" s="16">
        <f>'KEEI BAU - Industry'!AO$39*'Others Split'!$E$14</f>
        <v>17587035451155.533</v>
      </c>
      <c r="Z23" s="16">
        <f>'KEEI BAU - Industry'!AP$39*'Others Split'!$E$14</f>
        <v>17644470036501.578</v>
      </c>
      <c r="AA23" s="16">
        <f>'KEEI BAU - Industry'!AQ$39*'Others Split'!$E$14</f>
        <v>17701904621847.621</v>
      </c>
      <c r="AB23" s="16">
        <f>'KEEI BAU - Industry'!AR$39*'Others Split'!$E$14</f>
        <v>17759339207193.652</v>
      </c>
      <c r="AC23" s="16">
        <f>'KEEI BAU - Industry'!AS$39*'Others Split'!$E$14</f>
        <v>17816773792539.695</v>
      </c>
      <c r="AD23" s="16">
        <f>'KEEI BAU - Industry'!AT$39*'Others Split'!$E$14</f>
        <v>17874208377885.738</v>
      </c>
      <c r="AE23" s="16">
        <f>'KEEI BAU - Industry'!AU$39*'Others Split'!$E$14</f>
        <v>17931642963231.785</v>
      </c>
      <c r="AF23" s="16">
        <f>'KEEI BAU - Industry'!AV$39*'Others Split'!$E$14</f>
        <v>17989077548577.828</v>
      </c>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f>'Water and Waste'!C34*(1+'Water and Waste'!D40)*(1+'Water and Waste'!E40)</f>
        <v>4053972007121.0981</v>
      </c>
      <c r="C25" s="16">
        <f>B25*(1+'Water and Waste'!F40)</f>
        <v>4058025979128.2188</v>
      </c>
      <c r="D25" s="16">
        <f>C25*(1+'Water and Waste'!G40)</f>
        <v>4062084005107.3467</v>
      </c>
      <c r="E25" s="16">
        <f>D25*(1+'Water and Waste'!H40)</f>
        <v>4066146089112.4536</v>
      </c>
      <c r="F25" s="16">
        <f>E25*(1+'Water and Waste'!I40)</f>
        <v>4070212235201.5654</v>
      </c>
      <c r="G25" s="16">
        <f>F25*(1+'Water and Waste'!J40)</f>
        <v>4074282447436.7666</v>
      </c>
      <c r="H25" s="16">
        <f>G25*(1+'Water and Waste'!K40)</f>
        <v>4078356729884.2031</v>
      </c>
      <c r="I25" s="16">
        <f>H25*(1+'Water and Waste'!L40)</f>
        <v>4082435086614.0869</v>
      </c>
      <c r="J25" s="16">
        <f>I25*(1+'Water and Waste'!M40)</f>
        <v>4086517521700.7007</v>
      </c>
      <c r="K25" s="16">
        <f>J25*(1+'Water and Waste'!N40)</f>
        <v>4090604039222.4009</v>
      </c>
      <c r="L25" s="16">
        <f>K25*(1+'Water and Waste'!O40)</f>
        <v>4094694643261.623</v>
      </c>
      <c r="M25" s="16">
        <f>L25*(1+'Water and Waste'!P40)</f>
        <v>4098789337904.8843</v>
      </c>
      <c r="N25" s="16">
        <f>M25*(1+'Water and Waste'!Q40)</f>
        <v>4102888127242.7886</v>
      </c>
      <c r="O25" s="16">
        <f>N25*(1+'Water and Waste'!R40)</f>
        <v>4106991015370.0308</v>
      </c>
      <c r="P25" s="16">
        <f>O25*(1+'Water and Waste'!S40)</f>
        <v>4111098006385.4004</v>
      </c>
      <c r="Q25" s="16">
        <f>P25*(1+'Water and Waste'!T40)</f>
        <v>4115209104391.7852</v>
      </c>
      <c r="R25" s="16">
        <f>Q25*(1+'Water and Waste'!U40)</f>
        <v>4119324313496.1763</v>
      </c>
      <c r="S25" s="16">
        <f>R25*(1+'Water and Waste'!V40)</f>
        <v>4123443637809.6719</v>
      </c>
      <c r="T25" s="16">
        <f>S25*(1+'Water and Waste'!W40)</f>
        <v>4127567081447.481</v>
      </c>
      <c r="U25" s="16">
        <f>T25*(1+'Water and Waste'!X40)</f>
        <v>4131694648528.9282</v>
      </c>
      <c r="V25" s="16">
        <f>U25*(1+'Water and Waste'!Y40)</f>
        <v>4135826343177.4565</v>
      </c>
      <c r="W25" s="16">
        <f>V25*(1+'Water and Waste'!Z40)</f>
        <v>4115147211461.5693</v>
      </c>
      <c r="X25" s="16">
        <f>W25*(1+'Water and Waste'!AA40)</f>
        <v>4094571475404.2612</v>
      </c>
      <c r="Y25" s="16">
        <f>X25*(1+'Water and Waste'!AB40)</f>
        <v>4074098618027.2397</v>
      </c>
      <c r="Z25" s="16">
        <f>Y25*(1+'Water and Waste'!AC40)</f>
        <v>4053728124937.1035</v>
      </c>
      <c r="AA25" s="16">
        <f>Z25*(1+'Water and Waste'!AD40)</f>
        <v>4033459484312.418</v>
      </c>
      <c r="AB25" s="16">
        <f>AA25*(1+'Water and Waste'!AE40)</f>
        <v>4013292186890.856</v>
      </c>
      <c r="AC25" s="16">
        <f>AB25*(1+'Water and Waste'!AF40)</f>
        <v>3993225725956.4019</v>
      </c>
      <c r="AD25" s="16">
        <f>AC25*(1+'Water and Waste'!AG40)</f>
        <v>3973259597326.6196</v>
      </c>
      <c r="AE25" s="16">
        <f>AD25*(1+'Water and Waste'!AH40)</f>
        <v>3953393299339.9863</v>
      </c>
      <c r="AF25" s="16">
        <f>AE25*(1+'Water and Waste'!AI40)</f>
        <v>3933626332843.2861</v>
      </c>
    </row>
    <row r="26" spans="1:33">
      <c r="A26" t="s">
        <v>26</v>
      </c>
      <c r="B26" s="16">
        <f>'KEEI BAU - Industry'!R$39*'Others Split'!$E$15</f>
        <v>30366447483.196106</v>
      </c>
      <c r="C26" s="16">
        <f>'KEEI BAU - Industry'!S$39*'Others Split'!$E$15</f>
        <v>31482362059.076401</v>
      </c>
      <c r="D26" s="16">
        <f>'KEEI BAU - Industry'!T$39*'Others Split'!$E$15</f>
        <v>32598276634.956688</v>
      </c>
      <c r="E26" s="16">
        <f>'KEEI BAU - Industry'!U$39*'Others Split'!$E$15</f>
        <v>33714191210.836979</v>
      </c>
      <c r="F26" s="16">
        <f>'KEEI BAU - Industry'!V$39*'Others Split'!$E$15</f>
        <v>34830105786.71727</v>
      </c>
      <c r="G26" s="16">
        <f>'KEEI BAU - Industry'!W$39*'Others Split'!$E$15</f>
        <v>35946020362.597565</v>
      </c>
      <c r="H26" s="16">
        <f>'KEEI BAU - Industry'!X$39*'Others Split'!$E$15</f>
        <v>36235511181.503151</v>
      </c>
      <c r="I26" s="16">
        <f>'KEEI BAU - Industry'!Y$39*'Others Split'!$E$15</f>
        <v>36525002000.408737</v>
      </c>
      <c r="J26" s="16">
        <f>'KEEI BAU - Industry'!Z$39*'Others Split'!$E$15</f>
        <v>36814492819.314331</v>
      </c>
      <c r="K26" s="16">
        <f>'KEEI BAU - Industry'!AA$39*'Others Split'!$E$15</f>
        <v>37103983638.219917</v>
      </c>
      <c r="L26" s="16">
        <f>'KEEI BAU - Industry'!AB$39*'Others Split'!$E$15</f>
        <v>37393474457.125504</v>
      </c>
      <c r="M26" s="16">
        <f>'KEEI BAU - Industry'!AC$39*'Others Split'!$E$15</f>
        <v>37546413002.962418</v>
      </c>
      <c r="N26" s="16">
        <f>'KEEI BAU - Industry'!AD$39*'Others Split'!$E$15</f>
        <v>37699351548.799332</v>
      </c>
      <c r="O26" s="16">
        <f>'KEEI BAU - Industry'!AE$39*'Others Split'!$E$15</f>
        <v>37852290094.636246</v>
      </c>
      <c r="P26" s="16">
        <f>'KEEI BAU - Industry'!AF$39*'Others Split'!$E$15</f>
        <v>38005228640.47316</v>
      </c>
      <c r="Q26" s="16">
        <f>'KEEI BAU - Industry'!AG$39*'Others Split'!$E$15</f>
        <v>38158167186.310074</v>
      </c>
      <c r="R26" s="16">
        <f>'KEEI BAU - Industry'!AH$39*'Others Split'!$E$15</f>
        <v>38267409004.765015</v>
      </c>
      <c r="S26" s="16">
        <f>'KEEI BAU - Industry'!AI$39*'Others Split'!$E$15</f>
        <v>38376650823.219948</v>
      </c>
      <c r="T26" s="16">
        <f>'KEEI BAU - Industry'!AJ$39*'Others Split'!$E$15</f>
        <v>38485892641.674889</v>
      </c>
      <c r="U26" s="16">
        <f>'KEEI BAU - Industry'!AK$39*'Others Split'!$E$15</f>
        <v>38595134460.129829</v>
      </c>
      <c r="V26" s="16">
        <f>'KEEI BAU - Industry'!AL$39*'Others Split'!$E$15</f>
        <v>38704376278.584755</v>
      </c>
      <c r="W26" s="16">
        <f>'KEEI BAU - Industry'!AM$39*'Others Split'!$E$15</f>
        <v>38871880400.215698</v>
      </c>
      <c r="X26" s="16">
        <f>'KEEI BAU - Industry'!AN$39*'Others Split'!$E$15</f>
        <v>38999660224.226593</v>
      </c>
      <c r="Y26" s="16">
        <f>'KEEI BAU - Industry'!AO$39*'Others Split'!$E$15</f>
        <v>39127440048.237534</v>
      </c>
      <c r="Z26" s="16">
        <f>'KEEI BAU - Industry'!AP$39*'Others Split'!$E$15</f>
        <v>39255219872.248466</v>
      </c>
      <c r="AA26" s="16">
        <f>'KEEI BAU - Industry'!AQ$39*'Others Split'!$E$15</f>
        <v>39382999696.259407</v>
      </c>
      <c r="AB26" s="16">
        <f>'KEEI BAU - Industry'!AR$39*'Others Split'!$E$15</f>
        <v>39510779520.270302</v>
      </c>
      <c r="AC26" s="16">
        <f>'KEEI BAU - Industry'!AS$39*'Others Split'!$E$15</f>
        <v>39638559344.281242</v>
      </c>
      <c r="AD26" s="16">
        <f>'KEEI BAU - Industry'!AT$39*'Others Split'!$E$15</f>
        <v>39766339168.292175</v>
      </c>
      <c r="AE26" s="16">
        <f>'KEEI BAU - Industry'!AU$39*'Others Split'!$E$15</f>
        <v>39894118992.303108</v>
      </c>
      <c r="AF26" s="16">
        <f>'KEEI BAU - Industry'!AV$39*'Others Split'!$E$15</f>
        <v>40021898816.314049</v>
      </c>
    </row>
    <row r="28" spans="1:33">
      <c r="A28" s="1"/>
    </row>
    <row r="30" spans="1:33">
      <c r="A30" s="1"/>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1:35">
      <c r="A33" s="1"/>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1:35">
      <c r="A34" s="5"/>
      <c r="B34" s="2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c r="A35" s="5"/>
      <c r="B35" s="2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c r="A36" s="5"/>
      <c r="B36" s="2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1:35">
      <c r="A37" s="5"/>
      <c r="B37" s="2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1:35">
      <c r="A38" s="5"/>
      <c r="B38" s="2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1:35">
      <c r="A39" s="5"/>
      <c r="B39" s="2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c r="A40" s="5"/>
      <c r="B40" s="2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c r="A41" s="5"/>
      <c r="B41" s="2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c r="A42" s="5"/>
      <c r="B42" s="2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c r="A43" s="5"/>
      <c r="B43" s="2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c r="A44" s="5"/>
      <c r="B44" s="2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c r="A45" s="5"/>
      <c r="B45" s="2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c r="A46" s="7"/>
      <c r="B46" s="27"/>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spans="1:35">
      <c r="A47" s="1"/>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1:35">
      <c r="A48" s="5"/>
      <c r="B48" s="2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c r="A49" s="5"/>
      <c r="B49" s="2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c r="A50" s="15"/>
      <c r="B50" s="2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c r="A51" s="5"/>
      <c r="B51" s="2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c r="A52" s="5"/>
      <c r="B52" s="2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c r="A53" s="5"/>
      <c r="B53" s="2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c r="A54" s="5"/>
      <c r="B54" s="2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c r="A55" s="5"/>
      <c r="B55" s="2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c r="A56" s="5"/>
      <c r="B56" s="25"/>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c r="A57" s="5"/>
      <c r="B57" s="25"/>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c r="A58" s="5"/>
      <c r="B58" s="25"/>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c r="A59" s="5"/>
      <c r="B59" s="25"/>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c r="A60" s="5"/>
      <c r="B60" s="25"/>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c r="A61" s="5"/>
      <c r="B61" s="25"/>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c r="A62" s="7"/>
      <c r="B62" s="25"/>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spans="1:35">
      <c r="A63" s="12"/>
      <c r="B63" s="25"/>
    </row>
    <row r="64" spans="1:35">
      <c r="A64" s="5"/>
      <c r="B64" s="25"/>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c r="A65" s="5"/>
      <c r="B65" s="25"/>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c r="A66" s="5"/>
      <c r="B66" s="25"/>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c r="A67" s="5"/>
      <c r="B67" s="25"/>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c r="A68" s="5"/>
      <c r="B68" s="2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c r="A69" s="5"/>
      <c r="B69" s="25"/>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c r="A70" s="5"/>
      <c r="B70" s="25"/>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c r="A71" s="5"/>
      <c r="B71" s="2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c r="A72" s="5"/>
      <c r="B72" s="25"/>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c r="A73" s="5"/>
      <c r="B73" s="2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c r="A74" s="5"/>
      <c r="B74" s="25"/>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c r="A75" s="5"/>
      <c r="B75" s="25"/>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c r="A76" s="7"/>
      <c r="B76" s="25"/>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spans="1:35">
      <c r="A77" s="12"/>
      <c r="B77" s="25"/>
    </row>
    <row r="78" spans="1:35">
      <c r="A78" s="12"/>
      <c r="B78" s="25"/>
    </row>
    <row r="79" spans="1:35">
      <c r="A79" s="5"/>
      <c r="B79" s="25"/>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c r="A80" s="5"/>
      <c r="B80" s="25"/>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c r="A81" s="5"/>
      <c r="B81" s="25"/>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c r="A82" s="5"/>
      <c r="B82" s="2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c r="A83" s="5"/>
      <c r="B83" s="2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c r="A84" s="5"/>
      <c r="B84" s="2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c r="A85" s="5"/>
      <c r="B85" s="2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c r="A86" s="5"/>
      <c r="B86" s="2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c r="A87" s="5"/>
      <c r="B87" s="2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c r="A88" s="5"/>
      <c r="B88" s="2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c r="A89" s="5"/>
      <c r="B89" s="2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c r="A90" s="13"/>
      <c r="B90" s="2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c r="A91" s="15"/>
      <c r="B91" s="2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c r="A92" s="5"/>
      <c r="B92" s="2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c r="A93" s="5"/>
      <c r="B93" s="2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c r="A94" s="5"/>
      <c r="B94" s="2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c r="A95" s="12"/>
    </row>
    <row r="96" spans="1:35">
      <c r="A96" s="5"/>
      <c r="B96" s="2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c r="A97" s="5"/>
      <c r="B97" s="2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c r="A98" s="5"/>
      <c r="B98" s="2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c r="A99" s="5"/>
      <c r="B99" s="2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c r="A100" s="5"/>
      <c r="B100" s="2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c r="A101" s="5"/>
      <c r="B101" s="2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c r="A102" s="5"/>
      <c r="B102" s="2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c r="A103" s="5"/>
      <c r="B103" s="2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c r="A104" s="5"/>
      <c r="B104" s="2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c r="A105" s="5"/>
      <c r="B105" s="2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c r="A106" s="5"/>
      <c r="B106" s="2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c r="A107" s="7"/>
      <c r="B107" s="27"/>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spans="1:35">
      <c r="A108" s="1"/>
    </row>
    <row r="109" spans="1:35">
      <c r="A109" s="4"/>
      <c r="B109" s="28"/>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row>
    <row r="110" spans="1:35">
      <c r="A110" s="4"/>
      <c r="B110" s="2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35">
      <c r="A111" s="4"/>
      <c r="B111" s="2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35">
      <c r="A112" s="4"/>
      <c r="B112" s="2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row>
    <row r="113" spans="1:35">
      <c r="A113" s="1"/>
    </row>
    <row r="114" spans="1:35">
      <c r="A114" s="5"/>
      <c r="B114" s="2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c r="A115" s="5"/>
      <c r="B115" s="2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c r="A116" s="5"/>
      <c r="B116" s="2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c r="A117" s="5"/>
      <c r="B117" s="2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c r="A118" s="5"/>
      <c r="B118" s="2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c r="A119" s="5"/>
      <c r="B119" s="2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c r="A120" s="5"/>
      <c r="B120" s="2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c r="A121" s="5"/>
      <c r="B121" s="2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c r="A122" s="5"/>
      <c r="B122" s="2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c r="A123" s="5"/>
      <c r="B123" s="2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c r="A124" s="7"/>
      <c r="B124" s="27"/>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spans="1:35">
      <c r="A125" s="1"/>
    </row>
    <row r="126" spans="1:35">
      <c r="A126" s="15"/>
      <c r="B126" s="26"/>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row>
    <row r="127" spans="1:35">
      <c r="A127" s="5"/>
      <c r="B127" s="26"/>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row>
    <row r="128" spans="1:35">
      <c r="A128" s="5"/>
      <c r="B128" s="26"/>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row>
    <row r="129" spans="1:35">
      <c r="A129" s="5"/>
      <c r="B129" s="26"/>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row>
    <row r="130" spans="1:35">
      <c r="A130" s="5"/>
      <c r="B130" s="26"/>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row>
    <row r="131" spans="1:35">
      <c r="A131" s="5"/>
      <c r="B131" s="26"/>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row>
    <row r="132" spans="1:35">
      <c r="A132" s="5"/>
      <c r="B132" s="26"/>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row>
    <row r="133" spans="1:35">
      <c r="A133" s="5"/>
      <c r="B133" s="26"/>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row>
    <row r="134" spans="1:35">
      <c r="A134" s="5"/>
      <c r="B134" s="26"/>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row>
    <row r="135" spans="1:35">
      <c r="A135" s="5"/>
      <c r="B135" s="26"/>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row>
    <row r="136" spans="1:35">
      <c r="A136" s="5"/>
      <c r="B136" s="26"/>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row>
    <row r="137" spans="1:35">
      <c r="A137" s="5"/>
      <c r="B137" s="26"/>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row>
    <row r="138" spans="1:35">
      <c r="A138" s="5"/>
      <c r="B138" s="26"/>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row>
    <row r="139" spans="1:35">
      <c r="A139" s="5"/>
      <c r="B139" s="26"/>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row>
    <row r="140" spans="1:35">
      <c r="A140" s="5"/>
      <c r="B140" s="26"/>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row>
    <row r="141" spans="1:35">
      <c r="A141" s="5"/>
      <c r="B141" s="26"/>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row>
    <row r="142" spans="1:35">
      <c r="A142" s="5"/>
      <c r="B142" s="26"/>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row>
    <row r="143" spans="1:35">
      <c r="A143" s="5"/>
      <c r="B143" s="26"/>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row>
    <row r="144" spans="1:35">
      <c r="A144" s="5"/>
      <c r="B144" s="26"/>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row>
    <row r="145" spans="1:35">
      <c r="A145" s="5"/>
      <c r="B145" s="26"/>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row>
    <row r="146" spans="1:35">
      <c r="A146" s="7"/>
      <c r="B146" s="27"/>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1:35">
      <c r="A147" s="5"/>
      <c r="B147" s="26"/>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row>
    <row r="148" spans="1:35">
      <c r="A148" s="7"/>
      <c r="B148" s="27"/>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50" spans="1:35">
      <c r="C150" s="20"/>
      <c r="D150" s="20"/>
      <c r="E150" s="20"/>
      <c r="F150" s="20"/>
      <c r="G150" s="20"/>
      <c r="H150" s="20"/>
      <c r="I150" s="20"/>
      <c r="J150" s="20"/>
      <c r="K150" s="20"/>
      <c r="L150" s="20"/>
    </row>
    <row r="151" spans="1:35">
      <c r="C151" s="20"/>
      <c r="D151" s="20"/>
      <c r="E151" s="20"/>
      <c r="F151" s="20"/>
      <c r="G151" s="20"/>
      <c r="H151" s="20"/>
      <c r="I151" s="20"/>
      <c r="J151" s="20"/>
      <c r="K151" s="20"/>
      <c r="L151" s="20"/>
    </row>
  </sheetData>
  <phoneticPr fontId="34"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I79"/>
  <sheetViews>
    <sheetView topLeftCell="F1" zoomScale="85" zoomScaleNormal="85" workbookViewId="0">
      <selection activeCell="B15" sqref="B15:AF15"/>
    </sheetView>
  </sheetViews>
  <sheetFormatPr defaultColWidth="9.140625" defaultRowHeight="15"/>
  <cols>
    <col min="1" max="1" width="39.85546875" customWidth="1"/>
    <col min="2" max="33" width="11"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'BIFUbC-coal pre-CHP'!B2+CHP!B39</f>
        <v>27018683055421.797</v>
      </c>
      <c r="C2" s="16">
        <f>'BIFUbC-coal pre-CHP'!C2+CHP!C39</f>
        <v>14981329457069.096</v>
      </c>
      <c r="D2" s="16">
        <f>'BIFUbC-coal pre-CHP'!D2+CHP!D39</f>
        <v>15609352142268.107</v>
      </c>
      <c r="E2" s="16">
        <f>'BIFUbC-coal pre-CHP'!E2+CHP!E39</f>
        <v>16237374827467.115</v>
      </c>
      <c r="F2" s="16">
        <f>'BIFUbC-coal pre-CHP'!F2+CHP!F39</f>
        <v>16865397512666.129</v>
      </c>
      <c r="G2" s="16">
        <f>'BIFUbC-coal pre-CHP'!G2+CHP!G39</f>
        <v>17493420197865.139</v>
      </c>
      <c r="H2" s="16">
        <f>'BIFUbC-coal pre-CHP'!H2+CHP!H39</f>
        <v>17672760239419.766</v>
      </c>
      <c r="I2" s="16">
        <f>'BIFUbC-coal pre-CHP'!I2+CHP!I39</f>
        <v>17852100280974.395</v>
      </c>
      <c r="J2" s="16">
        <f>'BIFUbC-coal pre-CHP'!J2+CHP!J39</f>
        <v>18031440322529.023</v>
      </c>
      <c r="K2" s="16">
        <f>'BIFUbC-coal pre-CHP'!K2+CHP!K39</f>
        <v>18210780364083.652</v>
      </c>
      <c r="L2" s="16">
        <f>'BIFUbC-coal pre-CHP'!L2+CHP!L39</f>
        <v>18390120405638.281</v>
      </c>
      <c r="M2" s="16">
        <f>'BIFUbC-coal pre-CHP'!M2+CHP!M39</f>
        <v>18494668584142.246</v>
      </c>
      <c r="N2" s="16">
        <f>'BIFUbC-coal pre-CHP'!N2+CHP!N39</f>
        <v>18599216762646.211</v>
      </c>
      <c r="O2" s="16">
        <f>'BIFUbC-coal pre-CHP'!O2+CHP!O39</f>
        <v>18703764941150.18</v>
      </c>
      <c r="P2" s="16">
        <f>'BIFUbC-coal pre-CHP'!P2+CHP!P39</f>
        <v>18808313119654.145</v>
      </c>
      <c r="Q2" s="16">
        <f>'BIFUbC-coal pre-CHP'!Q2+CHP!Q39</f>
        <v>18912861298158.109</v>
      </c>
      <c r="R2" s="16">
        <f>'BIFUbC-coal pre-CHP'!R2+CHP!R39</f>
        <v>18984735451280.082</v>
      </c>
      <c r="S2" s="16">
        <f>'BIFUbC-coal pre-CHP'!S2+CHP!S39</f>
        <v>19056609604402.047</v>
      </c>
      <c r="T2" s="16">
        <f>'BIFUbC-coal pre-CHP'!T2+CHP!T39</f>
        <v>19128483757524.016</v>
      </c>
      <c r="U2" s="16">
        <f>'BIFUbC-coal pre-CHP'!U2+CHP!U39</f>
        <v>19200357910645.984</v>
      </c>
      <c r="V2" s="16">
        <f>'BIFUbC-coal pre-CHP'!V2+CHP!V39</f>
        <v>19272232063767.949</v>
      </c>
      <c r="W2" s="16">
        <f>'BIFUbC-coal pre-CHP'!W2+CHP!W39</f>
        <v>19387671584065.926</v>
      </c>
      <c r="X2" s="16">
        <f>'BIFUbC-coal pre-CHP'!X2+CHP!X39</f>
        <v>19473407444925.699</v>
      </c>
      <c r="Y2" s="16">
        <f>'BIFUbC-coal pre-CHP'!Y2+CHP!Y39</f>
        <v>19559143305785.496</v>
      </c>
      <c r="Z2" s="16">
        <f>'BIFUbC-coal pre-CHP'!Z2+CHP!Z39</f>
        <v>19644879166645.281</v>
      </c>
      <c r="AA2" s="16">
        <f>'BIFUbC-coal pre-CHP'!AA2+CHP!AA39</f>
        <v>19730615027505.066</v>
      </c>
      <c r="AB2" s="16">
        <f>'BIFUbC-coal pre-CHP'!AB2+CHP!AB39</f>
        <v>19816350888364.84</v>
      </c>
      <c r="AC2" s="16">
        <f>'BIFUbC-coal pre-CHP'!AC2+CHP!AC39</f>
        <v>19902086749224.637</v>
      </c>
      <c r="AD2" s="16">
        <f>'BIFUbC-coal pre-CHP'!AD2+CHP!AD39</f>
        <v>19987822610084.418</v>
      </c>
      <c r="AE2" s="16">
        <f>'BIFUbC-coal pre-CHP'!AE2+CHP!AE39</f>
        <v>20073558470944.207</v>
      </c>
      <c r="AF2" s="16">
        <f>'BIFUbC-coal pre-CHP'!AF2+CHP!AF39</f>
        <v>20159294331804</v>
      </c>
    </row>
    <row r="3" spans="1:35">
      <c r="A3" t="s">
        <v>3</v>
      </c>
      <c r="B3" s="16">
        <f>'BIFUbC-coal pre-CHP'!B3+CHP!B40</f>
        <v>12665376283551.715</v>
      </c>
      <c r="C3" s="16">
        <f>'BIFUbC-coal pre-CHP'!C3+CHP!C40</f>
        <v>0</v>
      </c>
      <c r="D3" s="16">
        <f>'BIFUbC-coal pre-CHP'!D3+CHP!D40</f>
        <v>0</v>
      </c>
      <c r="E3" s="16">
        <f>'BIFUbC-coal pre-CHP'!E3+CHP!E40</f>
        <v>0</v>
      </c>
      <c r="F3" s="16">
        <f>'BIFUbC-coal pre-CHP'!F3+CHP!F40</f>
        <v>0</v>
      </c>
      <c r="G3" s="16">
        <f>'BIFUbC-coal pre-CHP'!G3+CHP!G40</f>
        <v>0</v>
      </c>
      <c r="H3" s="16">
        <f>'BIFUbC-coal pre-CHP'!H3+CHP!H40</f>
        <v>0</v>
      </c>
      <c r="I3" s="16">
        <f>'BIFUbC-coal pre-CHP'!I3+CHP!I40</f>
        <v>0</v>
      </c>
      <c r="J3" s="16">
        <f>'BIFUbC-coal pre-CHP'!J3+CHP!J40</f>
        <v>0</v>
      </c>
      <c r="K3" s="16">
        <f>'BIFUbC-coal pre-CHP'!K3+CHP!K40</f>
        <v>0</v>
      </c>
      <c r="L3" s="16">
        <f>'BIFUbC-coal pre-CHP'!L3+CHP!L40</f>
        <v>0</v>
      </c>
      <c r="M3" s="16">
        <f>'BIFUbC-coal pre-CHP'!M3+CHP!M40</f>
        <v>0</v>
      </c>
      <c r="N3" s="16">
        <f>'BIFUbC-coal pre-CHP'!N3+CHP!N40</f>
        <v>0</v>
      </c>
      <c r="O3" s="16">
        <f>'BIFUbC-coal pre-CHP'!O3+CHP!O40</f>
        <v>0</v>
      </c>
      <c r="P3" s="16">
        <f>'BIFUbC-coal pre-CHP'!P3+CHP!P40</f>
        <v>0</v>
      </c>
      <c r="Q3" s="16">
        <f>'BIFUbC-coal pre-CHP'!Q3+CHP!Q40</f>
        <v>0</v>
      </c>
      <c r="R3" s="16">
        <f>'BIFUbC-coal pre-CHP'!R3+CHP!R40</f>
        <v>0</v>
      </c>
      <c r="S3" s="16">
        <f>'BIFUbC-coal pre-CHP'!S3+CHP!S40</f>
        <v>0</v>
      </c>
      <c r="T3" s="16">
        <f>'BIFUbC-coal pre-CHP'!T3+CHP!T40</f>
        <v>0</v>
      </c>
      <c r="U3" s="16">
        <f>'BIFUbC-coal pre-CHP'!U3+CHP!U40</f>
        <v>0</v>
      </c>
      <c r="V3" s="16">
        <f>'BIFUbC-coal pre-CHP'!V3+CHP!V40</f>
        <v>0</v>
      </c>
      <c r="W3" s="16">
        <f>'BIFUbC-coal pre-CHP'!W3+CHP!W40</f>
        <v>0</v>
      </c>
      <c r="X3" s="16">
        <f>'BIFUbC-coal pre-CHP'!X3+CHP!X40</f>
        <v>0</v>
      </c>
      <c r="Y3" s="16">
        <f>'BIFUbC-coal pre-CHP'!Y3+CHP!Y40</f>
        <v>0</v>
      </c>
      <c r="Z3" s="16">
        <f>'BIFUbC-coal pre-CHP'!Z3+CHP!Z40</f>
        <v>0</v>
      </c>
      <c r="AA3" s="16">
        <f>'BIFUbC-coal pre-CHP'!AA3+CHP!AA40</f>
        <v>0</v>
      </c>
      <c r="AB3" s="16">
        <f>'BIFUbC-coal pre-CHP'!AB3+CHP!AB40</f>
        <v>0</v>
      </c>
      <c r="AC3" s="16">
        <f>'BIFUbC-coal pre-CHP'!AC3+CHP!AC40</f>
        <v>0</v>
      </c>
      <c r="AD3" s="16">
        <f>'BIFUbC-coal pre-CHP'!AD3+CHP!AD40</f>
        <v>0</v>
      </c>
      <c r="AE3" s="16">
        <f>'BIFUbC-coal pre-CHP'!AE3+CHP!AE40</f>
        <v>0</v>
      </c>
      <c r="AF3" s="16">
        <f>'BIFUbC-coal pre-CHP'!AF3+CHP!AF40</f>
        <v>0</v>
      </c>
    </row>
    <row r="4" spans="1:35">
      <c r="A4" t="s">
        <v>4</v>
      </c>
      <c r="B4" s="16">
        <f>'BIFUbC-coal pre-CHP'!B4+CHP!B41</f>
        <v>0</v>
      </c>
      <c r="C4" s="16">
        <f>'BIFUbC-coal pre-CHP'!C4+CHP!C41</f>
        <v>0</v>
      </c>
      <c r="D4" s="16">
        <f>'BIFUbC-coal pre-CHP'!D4+CHP!D41</f>
        <v>0</v>
      </c>
      <c r="E4" s="16">
        <f>'BIFUbC-coal pre-CHP'!E4+CHP!E41</f>
        <v>0</v>
      </c>
      <c r="F4" s="16">
        <f>'BIFUbC-coal pre-CHP'!F4+CHP!F41</f>
        <v>0</v>
      </c>
      <c r="G4" s="16">
        <f>'BIFUbC-coal pre-CHP'!G4+CHP!G41</f>
        <v>0</v>
      </c>
      <c r="H4" s="16">
        <f>'BIFUbC-coal pre-CHP'!H4+CHP!H41</f>
        <v>0</v>
      </c>
      <c r="I4" s="16">
        <f>'BIFUbC-coal pre-CHP'!I4+CHP!I41</f>
        <v>0</v>
      </c>
      <c r="J4" s="16">
        <f>'BIFUbC-coal pre-CHP'!J4+CHP!J41</f>
        <v>0</v>
      </c>
      <c r="K4" s="16">
        <f>'BIFUbC-coal pre-CHP'!K4+CHP!K41</f>
        <v>0</v>
      </c>
      <c r="L4" s="16">
        <f>'BIFUbC-coal pre-CHP'!L4+CHP!L41</f>
        <v>0</v>
      </c>
      <c r="M4" s="16">
        <f>'BIFUbC-coal pre-CHP'!M4+CHP!M41</f>
        <v>0</v>
      </c>
      <c r="N4" s="16">
        <f>'BIFUbC-coal pre-CHP'!N4+CHP!N41</f>
        <v>0</v>
      </c>
      <c r="O4" s="16">
        <f>'BIFUbC-coal pre-CHP'!O4+CHP!O41</f>
        <v>0</v>
      </c>
      <c r="P4" s="16">
        <f>'BIFUbC-coal pre-CHP'!P4+CHP!P41</f>
        <v>0</v>
      </c>
      <c r="Q4" s="16">
        <f>'BIFUbC-coal pre-CHP'!Q4+CHP!Q41</f>
        <v>0</v>
      </c>
      <c r="R4" s="16">
        <f>'BIFUbC-coal pre-CHP'!R4+CHP!R41</f>
        <v>0</v>
      </c>
      <c r="S4" s="16">
        <f>'BIFUbC-coal pre-CHP'!S4+CHP!S41</f>
        <v>0</v>
      </c>
      <c r="T4" s="16">
        <f>'BIFUbC-coal pre-CHP'!T4+CHP!T41</f>
        <v>0</v>
      </c>
      <c r="U4" s="16">
        <f>'BIFUbC-coal pre-CHP'!U4+CHP!U41</f>
        <v>0</v>
      </c>
      <c r="V4" s="16">
        <f>'BIFUbC-coal pre-CHP'!V4+CHP!V41</f>
        <v>0</v>
      </c>
      <c r="W4" s="16">
        <f>'BIFUbC-coal pre-CHP'!W4+CHP!W41</f>
        <v>0</v>
      </c>
      <c r="X4" s="16">
        <f>'BIFUbC-coal pre-CHP'!X4+CHP!X41</f>
        <v>0</v>
      </c>
      <c r="Y4" s="16">
        <f>'BIFUbC-coal pre-CHP'!Y4+CHP!Y41</f>
        <v>0</v>
      </c>
      <c r="Z4" s="16">
        <f>'BIFUbC-coal pre-CHP'!Z4+CHP!Z41</f>
        <v>0</v>
      </c>
      <c r="AA4" s="16">
        <f>'BIFUbC-coal pre-CHP'!AA4+CHP!AA41</f>
        <v>0</v>
      </c>
      <c r="AB4" s="16">
        <f>'BIFUbC-coal pre-CHP'!AB4+CHP!AB41</f>
        <v>0</v>
      </c>
      <c r="AC4" s="16">
        <f>'BIFUbC-coal pre-CHP'!AC4+CHP!AC41</f>
        <v>0</v>
      </c>
      <c r="AD4" s="16">
        <f>'BIFUbC-coal pre-CHP'!AD4+CHP!AD41</f>
        <v>0</v>
      </c>
      <c r="AE4" s="16">
        <f>'BIFUbC-coal pre-CHP'!AE4+CHP!AE41</f>
        <v>0</v>
      </c>
      <c r="AF4" s="16">
        <f>'BIFUbC-coal pre-CHP'!AF4+CHP!AF41</f>
        <v>0</v>
      </c>
    </row>
    <row r="5" spans="1:35">
      <c r="A5" t="s">
        <v>5</v>
      </c>
      <c r="B5" s="16">
        <f>'BIFUbC-coal pre-CHP'!B5+CHP!B42</f>
        <v>1092377332263.2924</v>
      </c>
      <c r="C5" s="16">
        <f>'BIFUbC-coal pre-CHP'!C5+CHP!C42</f>
        <v>1132520315340.5322</v>
      </c>
      <c r="D5" s="16">
        <f>'BIFUbC-coal pre-CHP'!D5+CHP!D42</f>
        <v>1172663298417.772</v>
      </c>
      <c r="E5" s="16">
        <f>'BIFUbC-coal pre-CHP'!E5+CHP!E42</f>
        <v>1212806281495.012</v>
      </c>
      <c r="F5" s="16">
        <f>'BIFUbC-coal pre-CHP'!F5+CHP!F42</f>
        <v>1252949264572.252</v>
      </c>
      <c r="G5" s="16">
        <f>'BIFUbC-coal pre-CHP'!G5+CHP!G42</f>
        <v>1293092247649.4919</v>
      </c>
      <c r="H5" s="16">
        <f>'BIFUbC-coal pre-CHP'!H5+CHP!H42</f>
        <v>1303506149659.1294</v>
      </c>
      <c r="I5" s="16">
        <f>'BIFUbC-coal pre-CHP'!I5+CHP!I42</f>
        <v>1313920051668.7666</v>
      </c>
      <c r="J5" s="16">
        <f>'BIFUbC-coal pre-CHP'!J5+CHP!J42</f>
        <v>1324333953678.4038</v>
      </c>
      <c r="K5" s="16">
        <f>'BIFUbC-coal pre-CHP'!K5+CHP!K42</f>
        <v>1334747855688.041</v>
      </c>
      <c r="L5" s="16">
        <f>'BIFUbC-coal pre-CHP'!L5+CHP!L42</f>
        <v>1345161757697.6785</v>
      </c>
      <c r="M5" s="16">
        <f>'BIFUbC-coal pre-CHP'!M5+CHP!M42</f>
        <v>1350663441778.2417</v>
      </c>
      <c r="N5" s="16">
        <f>'BIFUbC-coal pre-CHP'!N5+CHP!N42</f>
        <v>1356165125858.8047</v>
      </c>
      <c r="O5" s="16">
        <f>'BIFUbC-coal pre-CHP'!O5+CHP!O42</f>
        <v>1361666809939.3679</v>
      </c>
      <c r="P5" s="16">
        <f>'BIFUbC-coal pre-CHP'!P5+CHP!P42</f>
        <v>1367168494019.9309</v>
      </c>
      <c r="Q5" s="16">
        <f>'BIFUbC-coal pre-CHP'!Q5+CHP!Q42</f>
        <v>1372670178100.4941</v>
      </c>
      <c r="R5" s="16">
        <f>'BIFUbC-coal pre-CHP'!R5+CHP!R42</f>
        <v>1376599952443.7534</v>
      </c>
      <c r="S5" s="16">
        <f>'BIFUbC-coal pre-CHP'!S5+CHP!S42</f>
        <v>1380529726787.0127</v>
      </c>
      <c r="T5" s="16">
        <f>'BIFUbC-coal pre-CHP'!T5+CHP!T42</f>
        <v>1384459501130.2722</v>
      </c>
      <c r="U5" s="16">
        <f>'BIFUbC-coal pre-CHP'!U5+CHP!U42</f>
        <v>1388389275473.5313</v>
      </c>
      <c r="V5" s="16">
        <f>'BIFUbC-coal pre-CHP'!V5+CHP!V42</f>
        <v>1392319049816.7905</v>
      </c>
      <c r="W5" s="16">
        <f>'BIFUbC-coal pre-CHP'!W5+CHP!W42</f>
        <v>1398344703809.7893</v>
      </c>
      <c r="X5" s="16">
        <f>'BIFUbC-coal pre-CHP'!X5+CHP!X42</f>
        <v>1402941348950.6917</v>
      </c>
      <c r="Y5" s="16">
        <f>'BIFUbC-coal pre-CHP'!Y5+CHP!Y42</f>
        <v>1407537994091.5952</v>
      </c>
      <c r="Z5" s="16">
        <f>'BIFUbC-coal pre-CHP'!Z5+CHP!Z42</f>
        <v>1412134639232.499</v>
      </c>
      <c r="AA5" s="16">
        <f>'BIFUbC-coal pre-CHP'!AA5+CHP!AA42</f>
        <v>1416731284373.4028</v>
      </c>
      <c r="AB5" s="16">
        <f>'BIFUbC-coal pre-CHP'!AB5+CHP!AB42</f>
        <v>1421327929514.3049</v>
      </c>
      <c r="AC5" s="16">
        <f>'BIFUbC-coal pre-CHP'!AC5+CHP!AC42</f>
        <v>1425924574655.2085</v>
      </c>
      <c r="AD5" s="16">
        <f>'BIFUbC-coal pre-CHP'!AD5+CHP!AD42</f>
        <v>1430521219796.1123</v>
      </c>
      <c r="AE5" s="16">
        <f>'BIFUbC-coal pre-CHP'!AE5+CHP!AE42</f>
        <v>1435117864937.0159</v>
      </c>
      <c r="AF5" s="16">
        <f>'BIFUbC-coal pre-CHP'!AF5+CHP!AF42</f>
        <v>1439714510077.9194</v>
      </c>
    </row>
    <row r="6" spans="1:35">
      <c r="A6" t="s">
        <v>6</v>
      </c>
      <c r="B6" s="16">
        <f>'BIFUbC-coal pre-CHP'!B6+CHP!B43</f>
        <v>10034116767384.43</v>
      </c>
      <c r="C6" s="16">
        <f>'BIFUbC-coal pre-CHP'!C6+CHP!C43</f>
        <v>10402853254028.293</v>
      </c>
      <c r="D6" s="16">
        <f>'BIFUbC-coal pre-CHP'!D6+CHP!D43</f>
        <v>10771589740672.156</v>
      </c>
      <c r="E6" s="16">
        <f>'BIFUbC-coal pre-CHP'!E6+CHP!E43</f>
        <v>11140326227316.02</v>
      </c>
      <c r="F6" s="16">
        <f>'BIFUbC-coal pre-CHP'!F6+CHP!F43</f>
        <v>11509062713959.883</v>
      </c>
      <c r="G6" s="16">
        <f>'BIFUbC-coal pre-CHP'!G6+CHP!G43</f>
        <v>11877799200603.746</v>
      </c>
      <c r="H6" s="16">
        <f>'BIFUbC-coal pre-CHP'!H6+CHP!H43</f>
        <v>11973456905759.803</v>
      </c>
      <c r="I6" s="16">
        <f>'BIFUbC-coal pre-CHP'!I6+CHP!I43</f>
        <v>12069114610915.857</v>
      </c>
      <c r="J6" s="16">
        <f>'BIFUbC-coal pre-CHP'!J6+CHP!J43</f>
        <v>12164772316071.914</v>
      </c>
      <c r="K6" s="16">
        <f>'BIFUbC-coal pre-CHP'!K6+CHP!K43</f>
        <v>12260430021227.967</v>
      </c>
      <c r="L6" s="16">
        <f>'BIFUbC-coal pre-CHP'!L6+CHP!L43</f>
        <v>12356087726384.021</v>
      </c>
      <c r="M6" s="16">
        <f>'BIFUbC-coal pre-CHP'!M6+CHP!M43</f>
        <v>12406623872504.201</v>
      </c>
      <c r="N6" s="16">
        <f>'BIFUbC-coal pre-CHP'!N6+CHP!N43</f>
        <v>12457160018624.383</v>
      </c>
      <c r="O6" s="16">
        <f>'BIFUbC-coal pre-CHP'!O6+CHP!O43</f>
        <v>12507696164744.563</v>
      </c>
      <c r="P6" s="16">
        <f>'BIFUbC-coal pre-CHP'!P6+CHP!P43</f>
        <v>12558232310864.744</v>
      </c>
      <c r="Q6" s="16">
        <f>'BIFUbC-coal pre-CHP'!Q6+CHP!Q43</f>
        <v>12608768456984.926</v>
      </c>
      <c r="R6" s="16">
        <f>'BIFUbC-coal pre-CHP'!R6+CHP!R43</f>
        <v>12644865704213.621</v>
      </c>
      <c r="S6" s="16">
        <f>'BIFUbC-coal pre-CHP'!S6+CHP!S43</f>
        <v>12680962951442.322</v>
      </c>
      <c r="T6" s="16">
        <f>'BIFUbC-coal pre-CHP'!T6+CHP!T43</f>
        <v>12717060198671.023</v>
      </c>
      <c r="U6" s="16">
        <f>'BIFUbC-coal pre-CHP'!U6+CHP!U43</f>
        <v>12753157445899.723</v>
      </c>
      <c r="V6" s="16">
        <f>'BIFUbC-coal pre-CHP'!V6+CHP!V43</f>
        <v>12789254693128.422</v>
      </c>
      <c r="W6" s="16">
        <f>'BIFUbC-coal pre-CHP'!W6+CHP!W43</f>
        <v>12844603805545.771</v>
      </c>
      <c r="X6" s="16">
        <f>'BIFUbC-coal pre-CHP'!X6+CHP!X43</f>
        <v>12886826646243.574</v>
      </c>
      <c r="Y6" s="16">
        <f>'BIFUbC-coal pre-CHP'!Y6+CHP!Y43</f>
        <v>12929049486941.391</v>
      </c>
      <c r="Z6" s="16">
        <f>'BIFUbC-coal pre-CHP'!Z6+CHP!Z43</f>
        <v>12971272327639.203</v>
      </c>
      <c r="AA6" s="16">
        <f>'BIFUbC-coal pre-CHP'!AA6+CHP!AA43</f>
        <v>13013495168337.02</v>
      </c>
      <c r="AB6" s="16">
        <f>'BIFUbC-coal pre-CHP'!AB6+CHP!AB43</f>
        <v>13055718009034.824</v>
      </c>
      <c r="AC6" s="16">
        <f>'BIFUbC-coal pre-CHP'!AC6+CHP!AC43</f>
        <v>13097940849732.639</v>
      </c>
      <c r="AD6" s="16">
        <f>'BIFUbC-coal pre-CHP'!AD6+CHP!AD43</f>
        <v>13140163690430.455</v>
      </c>
      <c r="AE6" s="16">
        <f>'BIFUbC-coal pre-CHP'!AE6+CHP!AE43</f>
        <v>13182386531128.27</v>
      </c>
      <c r="AF6" s="16">
        <f>'BIFUbC-coal pre-CHP'!AF6+CHP!AF43</f>
        <v>13224609371826.084</v>
      </c>
    </row>
    <row r="7" spans="1:35">
      <c r="A7" t="s">
        <v>7</v>
      </c>
      <c r="B7" s="16">
        <f>'BIFUbC-coal pre-CHP'!B7+CHP!B44</f>
        <v>21778987714165.969</v>
      </c>
      <c r="C7" s="16">
        <f>'BIFUbC-coal pre-CHP'!C7+CHP!C44</f>
        <v>23426423561988.383</v>
      </c>
      <c r="D7" s="16">
        <f>'BIFUbC-coal pre-CHP'!D7+CHP!D44</f>
        <v>25073859409810.797</v>
      </c>
      <c r="E7" s="16">
        <f>'BIFUbC-coal pre-CHP'!E7+CHP!E44</f>
        <v>26721295257633.203</v>
      </c>
      <c r="F7" s="16">
        <f>'BIFUbC-coal pre-CHP'!F7+CHP!F44</f>
        <v>28368731105455.617</v>
      </c>
      <c r="G7" s="16">
        <f>'BIFUbC-coal pre-CHP'!G7+CHP!G44</f>
        <v>30016166953278.031</v>
      </c>
      <c r="H7" s="16">
        <f>'BIFUbC-coal pre-CHP'!H7+CHP!H44</f>
        <v>30581844225479.5</v>
      </c>
      <c r="I7" s="16">
        <f>'BIFUbC-coal pre-CHP'!I7+CHP!I44</f>
        <v>31147521497680.992</v>
      </c>
      <c r="J7" s="16">
        <f>'BIFUbC-coal pre-CHP'!J7+CHP!J44</f>
        <v>31713198769882.477</v>
      </c>
      <c r="K7" s="16">
        <f>'BIFUbC-coal pre-CHP'!K7+CHP!K44</f>
        <v>32278876042083.965</v>
      </c>
      <c r="L7" s="16">
        <f>'BIFUbC-coal pre-CHP'!L7+CHP!L44</f>
        <v>32844553314285.453</v>
      </c>
      <c r="M7" s="16">
        <f>'BIFUbC-coal pre-CHP'!M7+CHP!M44</f>
        <v>33225972980364.148</v>
      </c>
      <c r="N7" s="16">
        <f>'BIFUbC-coal pre-CHP'!N7+CHP!N44</f>
        <v>33607392646442.852</v>
      </c>
      <c r="O7" s="16">
        <f>'BIFUbC-coal pre-CHP'!O7+CHP!O44</f>
        <v>33988812312521.555</v>
      </c>
      <c r="P7" s="16">
        <f>'BIFUbC-coal pre-CHP'!P7+CHP!P44</f>
        <v>34370231978600.258</v>
      </c>
      <c r="Q7" s="16">
        <f>'BIFUbC-coal pre-CHP'!Q7+CHP!Q44</f>
        <v>34751651644678.961</v>
      </c>
      <c r="R7" s="16">
        <f>'BIFUbC-coal pre-CHP'!R7+CHP!R44</f>
        <v>35000482214018.641</v>
      </c>
      <c r="S7" s="16">
        <f>'BIFUbC-coal pre-CHP'!S7+CHP!S44</f>
        <v>35249312783358.328</v>
      </c>
      <c r="T7" s="16">
        <f>'BIFUbC-coal pre-CHP'!T7+CHP!T44</f>
        <v>35498143352698.016</v>
      </c>
      <c r="U7" s="16">
        <f>'BIFUbC-coal pre-CHP'!U7+CHP!U44</f>
        <v>35746973922037.695</v>
      </c>
      <c r="V7" s="16">
        <f>'BIFUbC-coal pre-CHP'!V7+CHP!V44</f>
        <v>35995804491377.375</v>
      </c>
      <c r="W7" s="16">
        <f>'BIFUbC-coal pre-CHP'!W7+CHP!W44</f>
        <v>36421420523035.766</v>
      </c>
      <c r="X7" s="16">
        <f>'BIFUbC-coal pre-CHP'!X7+CHP!X44</f>
        <v>36726501012204.094</v>
      </c>
      <c r="Y7" s="16">
        <f>'BIFUbC-coal pre-CHP'!Y7+CHP!Y44</f>
        <v>37031581501372.516</v>
      </c>
      <c r="Z7" s="16">
        <f>'BIFUbC-coal pre-CHP'!Z7+CHP!Z44</f>
        <v>37336661990540.852</v>
      </c>
      <c r="AA7" s="16">
        <f>'BIFUbC-coal pre-CHP'!AA7+CHP!AA44</f>
        <v>37641742479709.188</v>
      </c>
      <c r="AB7" s="16">
        <f>'BIFUbC-coal pre-CHP'!AB7+CHP!AB44</f>
        <v>37946822968877.516</v>
      </c>
      <c r="AC7" s="16">
        <f>'BIFUbC-coal pre-CHP'!AC7+CHP!AC44</f>
        <v>38251903458045.945</v>
      </c>
      <c r="AD7" s="16">
        <f>'BIFUbC-coal pre-CHP'!AD7+CHP!AD44</f>
        <v>38556983947214.281</v>
      </c>
      <c r="AE7" s="16">
        <f>'BIFUbC-coal pre-CHP'!AE7+CHP!AE44</f>
        <v>38862064436382.609</v>
      </c>
      <c r="AF7" s="16">
        <f>'BIFUbC-coal pre-CHP'!AF7+CHP!AF44</f>
        <v>39167144925551.039</v>
      </c>
    </row>
    <row r="8" spans="1:35">
      <c r="A8" t="s">
        <v>8</v>
      </c>
      <c r="B8" s="16">
        <f>'BIFUbC-coal pre-CHP'!B8+CHP!B45</f>
        <v>1269523972631.1787</v>
      </c>
      <c r="C8" s="16">
        <f>'BIFUbC-coal pre-CHP'!C8+CHP!C45</f>
        <v>1316176789239.7903</v>
      </c>
      <c r="D8" s="16">
        <f>'BIFUbC-coal pre-CHP'!D8+CHP!D45</f>
        <v>1362829605848.4021</v>
      </c>
      <c r="E8" s="16">
        <f>'BIFUbC-coal pre-CHP'!E8+CHP!E45</f>
        <v>1409482422457.0134</v>
      </c>
      <c r="F8" s="16">
        <f>'BIFUbC-coal pre-CHP'!F8+CHP!F45</f>
        <v>1456135239065.6252</v>
      </c>
      <c r="G8" s="16">
        <f>'BIFUbC-coal pre-CHP'!G8+CHP!G45</f>
        <v>1502788055674.2368</v>
      </c>
      <c r="H8" s="16">
        <f>'BIFUbC-coal pre-CHP'!H8+CHP!H45</f>
        <v>1514890740213.1726</v>
      </c>
      <c r="I8" s="16">
        <f>'BIFUbC-coal pre-CHP'!I8+CHP!I45</f>
        <v>1526993424752.1082</v>
      </c>
      <c r="J8" s="16">
        <f>'BIFUbC-coal pre-CHP'!J8+CHP!J45</f>
        <v>1539096109291.0435</v>
      </c>
      <c r="K8" s="16">
        <f>'BIFUbC-coal pre-CHP'!K8+CHP!K45</f>
        <v>1551198793829.979</v>
      </c>
      <c r="L8" s="16">
        <f>'BIFUbC-coal pre-CHP'!L8+CHP!L45</f>
        <v>1563301478368.9146</v>
      </c>
      <c r="M8" s="16">
        <f>'BIFUbC-coal pre-CHP'!M8+CHP!M45</f>
        <v>1569695349446.0881</v>
      </c>
      <c r="N8" s="16">
        <f>'BIFUbC-coal pre-CHP'!N8+CHP!N45</f>
        <v>1576089220523.2617</v>
      </c>
      <c r="O8" s="16">
        <f>'BIFUbC-coal pre-CHP'!O8+CHP!O45</f>
        <v>1582483091600.4351</v>
      </c>
      <c r="P8" s="16">
        <f>'BIFUbC-coal pre-CHP'!P8+CHP!P45</f>
        <v>1588876962677.6084</v>
      </c>
      <c r="Q8" s="16">
        <f>'BIFUbC-coal pre-CHP'!Q8+CHP!Q45</f>
        <v>1595270833754.7822</v>
      </c>
      <c r="R8" s="16">
        <f>'BIFUbC-coal pre-CHP'!R8+CHP!R45</f>
        <v>1599837884524.1917</v>
      </c>
      <c r="S8" s="16">
        <f>'BIFUbC-coal pre-CHP'!S8+CHP!S45</f>
        <v>1604404935293.6011</v>
      </c>
      <c r="T8" s="16">
        <f>'BIFUbC-coal pre-CHP'!T8+CHP!T45</f>
        <v>1608971986063.011</v>
      </c>
      <c r="U8" s="16">
        <f>'BIFUbC-coal pre-CHP'!U8+CHP!U45</f>
        <v>1613539036832.4204</v>
      </c>
      <c r="V8" s="16">
        <f>'BIFUbC-coal pre-CHP'!V8+CHP!V45</f>
        <v>1618106087601.8298</v>
      </c>
      <c r="W8" s="16">
        <f>'BIFUbC-coal pre-CHP'!W8+CHP!W45</f>
        <v>1625108898781.5925</v>
      </c>
      <c r="X8" s="16">
        <f>'BIFUbC-coal pre-CHP'!X8+CHP!X45</f>
        <v>1630450964227.022</v>
      </c>
      <c r="Y8" s="16">
        <f>'BIFUbC-coal pre-CHP'!Y8+CHP!Y45</f>
        <v>1635793029672.4529</v>
      </c>
      <c r="Z8" s="16">
        <f>'BIFUbC-coal pre-CHP'!Z8+CHP!Z45</f>
        <v>1641135095117.8838</v>
      </c>
      <c r="AA8" s="16">
        <f>'BIFUbC-coal pre-CHP'!AA8+CHP!AA45</f>
        <v>1646477160563.3149</v>
      </c>
      <c r="AB8" s="16">
        <f>'BIFUbC-coal pre-CHP'!AB8+CHP!AB45</f>
        <v>1651819226008.7441</v>
      </c>
      <c r="AC8" s="16">
        <f>'BIFUbC-coal pre-CHP'!AC8+CHP!AC45</f>
        <v>1657161291454.175</v>
      </c>
      <c r="AD8" s="16">
        <f>'BIFUbC-coal pre-CHP'!AD8+CHP!AD45</f>
        <v>1662503356899.6062</v>
      </c>
      <c r="AE8" s="16">
        <f>'BIFUbC-coal pre-CHP'!AE8+CHP!AE45</f>
        <v>1667845422345.0371</v>
      </c>
      <c r="AF8" s="16">
        <f>'BIFUbC-coal pre-CHP'!AF8+CHP!AF45</f>
        <v>1673187487790.468</v>
      </c>
    </row>
    <row r="9" spans="1:35">
      <c r="A9" t="s">
        <v>9</v>
      </c>
      <c r="B9" s="16">
        <f>'BIFUbC-coal pre-CHP'!B9+CHP!B46</f>
        <v>7247786920487.2275</v>
      </c>
      <c r="C9" s="16">
        <f>'BIFUbC-coal pre-CHP'!C9+CHP!C46</f>
        <v>7514130590484.249</v>
      </c>
      <c r="D9" s="16">
        <f>'BIFUbC-coal pre-CHP'!D9+CHP!D46</f>
        <v>7780474260481.2686</v>
      </c>
      <c r="E9" s="16">
        <f>'BIFUbC-coal pre-CHP'!E9+CHP!E46</f>
        <v>8046817930478.2881</v>
      </c>
      <c r="F9" s="16">
        <f>'BIFUbC-coal pre-CHP'!F9+CHP!F46</f>
        <v>8313161600475.3096</v>
      </c>
      <c r="G9" s="16">
        <f>'BIFUbC-coal pre-CHP'!G9+CHP!G46</f>
        <v>8579505270472.3281</v>
      </c>
      <c r="H9" s="16">
        <f>'BIFUbC-coal pre-CHP'!H9+CHP!H46</f>
        <v>8648600207310.9609</v>
      </c>
      <c r="I9" s="16">
        <f>'BIFUbC-coal pre-CHP'!I9+CHP!I46</f>
        <v>8717695144149.5918</v>
      </c>
      <c r="J9" s="16">
        <f>'BIFUbC-coal pre-CHP'!J9+CHP!J46</f>
        <v>8786790080988.2227</v>
      </c>
      <c r="K9" s="16">
        <f>'BIFUbC-coal pre-CHP'!K9+CHP!K46</f>
        <v>8855885017826.8555</v>
      </c>
      <c r="L9" s="16">
        <f>'BIFUbC-coal pre-CHP'!L9+CHP!L46</f>
        <v>8924979954665.4863</v>
      </c>
      <c r="M9" s="16">
        <f>'BIFUbC-coal pre-CHP'!M9+CHP!M46</f>
        <v>8961482940165.1406</v>
      </c>
      <c r="N9" s="16">
        <f>'BIFUbC-coal pre-CHP'!N9+CHP!N46</f>
        <v>8997985925664.7969</v>
      </c>
      <c r="O9" s="16">
        <f>'BIFUbC-coal pre-CHP'!O9+CHP!O46</f>
        <v>9034488911164.4492</v>
      </c>
      <c r="P9" s="16">
        <f>'BIFUbC-coal pre-CHP'!P9+CHP!P46</f>
        <v>9070991896664.1055</v>
      </c>
      <c r="Q9" s="16">
        <f>'BIFUbC-coal pre-CHP'!Q9+CHP!Q46</f>
        <v>9107494882163.7598</v>
      </c>
      <c r="R9" s="16">
        <f>'BIFUbC-coal pre-CHP'!R9+CHP!R46</f>
        <v>9133568443234.9395</v>
      </c>
      <c r="S9" s="16">
        <f>'BIFUbC-coal pre-CHP'!S9+CHP!S46</f>
        <v>9159642004306.1211</v>
      </c>
      <c r="T9" s="16">
        <f>'BIFUbC-coal pre-CHP'!T9+CHP!T46</f>
        <v>9185715565377.3047</v>
      </c>
      <c r="U9" s="16">
        <f>'BIFUbC-coal pre-CHP'!U9+CHP!U46</f>
        <v>9211789126448.4863</v>
      </c>
      <c r="V9" s="16">
        <f>'BIFUbC-coal pre-CHP'!V9+CHP!V46</f>
        <v>9237862687519.6641</v>
      </c>
      <c r="W9" s="16">
        <f>'BIFUbC-coal pre-CHP'!W9+CHP!W46</f>
        <v>9277842147828.8184</v>
      </c>
      <c r="X9" s="16">
        <f>'BIFUbC-coal pre-CHP'!X9+CHP!X46</f>
        <v>9308340313202.9805</v>
      </c>
      <c r="Y9" s="16">
        <f>'BIFUbC-coal pre-CHP'!Y9+CHP!Y46</f>
        <v>9338838478577.1543</v>
      </c>
      <c r="Z9" s="16">
        <f>'BIFUbC-coal pre-CHP'!Z9+CHP!Z46</f>
        <v>9369336643951.3242</v>
      </c>
      <c r="AA9" s="16">
        <f>'BIFUbC-coal pre-CHP'!AA9+CHP!AA46</f>
        <v>9399834809325.498</v>
      </c>
      <c r="AB9" s="16">
        <f>'BIFUbC-coal pre-CHP'!AB9+CHP!AB46</f>
        <v>9430332974699.6602</v>
      </c>
      <c r="AC9" s="16">
        <f>'BIFUbC-coal pre-CHP'!AC9+CHP!AC46</f>
        <v>9460831140073.832</v>
      </c>
      <c r="AD9" s="16">
        <f>'BIFUbC-coal pre-CHP'!AD9+CHP!AD46</f>
        <v>9491329305448.0039</v>
      </c>
      <c r="AE9" s="16">
        <f>'BIFUbC-coal pre-CHP'!AE9+CHP!AE46</f>
        <v>9521827470822.1758</v>
      </c>
      <c r="AF9" s="16">
        <f>'BIFUbC-coal pre-CHP'!AF9+CHP!AF46</f>
        <v>9552325636196.3477</v>
      </c>
    </row>
    <row r="10" spans="1:35">
      <c r="A10" t="s">
        <v>10</v>
      </c>
      <c r="B10" s="16">
        <f>'BIFUbC-coal pre-CHP'!B10+CHP!B47</f>
        <v>0</v>
      </c>
      <c r="C10" s="16">
        <f>'BIFUbC-coal pre-CHP'!C10+CHP!C47</f>
        <v>0</v>
      </c>
      <c r="D10" s="16">
        <f>'BIFUbC-coal pre-CHP'!D10+CHP!D47</f>
        <v>0</v>
      </c>
      <c r="E10" s="16">
        <f>'BIFUbC-coal pre-CHP'!E10+CHP!E47</f>
        <v>0</v>
      </c>
      <c r="F10" s="16">
        <f>'BIFUbC-coal pre-CHP'!F10+CHP!F47</f>
        <v>0</v>
      </c>
      <c r="G10" s="16">
        <f>'BIFUbC-coal pre-CHP'!G10+CHP!G47</f>
        <v>0</v>
      </c>
      <c r="H10" s="16">
        <f>'BIFUbC-coal pre-CHP'!H10+CHP!H47</f>
        <v>0</v>
      </c>
      <c r="I10" s="16">
        <f>'BIFUbC-coal pre-CHP'!I10+CHP!I47</f>
        <v>0</v>
      </c>
      <c r="J10" s="16">
        <f>'BIFUbC-coal pre-CHP'!J10+CHP!J47</f>
        <v>0</v>
      </c>
      <c r="K10" s="16">
        <f>'BIFUbC-coal pre-CHP'!K10+CHP!K47</f>
        <v>0</v>
      </c>
      <c r="L10" s="16">
        <f>'BIFUbC-coal pre-CHP'!L10+CHP!L47</f>
        <v>0</v>
      </c>
      <c r="M10" s="16">
        <f>'BIFUbC-coal pre-CHP'!M10+CHP!M47</f>
        <v>0</v>
      </c>
      <c r="N10" s="16">
        <f>'BIFUbC-coal pre-CHP'!N10+CHP!N47</f>
        <v>0</v>
      </c>
      <c r="O10" s="16">
        <f>'BIFUbC-coal pre-CHP'!O10+CHP!O47</f>
        <v>0</v>
      </c>
      <c r="P10" s="16">
        <f>'BIFUbC-coal pre-CHP'!P10+CHP!P47</f>
        <v>0</v>
      </c>
      <c r="Q10" s="16">
        <f>'BIFUbC-coal pre-CHP'!Q10+CHP!Q47</f>
        <v>0</v>
      </c>
      <c r="R10" s="16">
        <f>'BIFUbC-coal pre-CHP'!R10+CHP!R47</f>
        <v>0</v>
      </c>
      <c r="S10" s="16">
        <f>'BIFUbC-coal pre-CHP'!S10+CHP!S47</f>
        <v>0</v>
      </c>
      <c r="T10" s="16">
        <f>'BIFUbC-coal pre-CHP'!T10+CHP!T47</f>
        <v>0</v>
      </c>
      <c r="U10" s="16">
        <f>'BIFUbC-coal pre-CHP'!U10+CHP!U47</f>
        <v>0</v>
      </c>
      <c r="V10" s="16">
        <f>'BIFUbC-coal pre-CHP'!V10+CHP!V47</f>
        <v>0</v>
      </c>
      <c r="W10" s="16">
        <f>'BIFUbC-coal pre-CHP'!W10+CHP!W47</f>
        <v>0</v>
      </c>
      <c r="X10" s="16">
        <f>'BIFUbC-coal pre-CHP'!X10+CHP!X47</f>
        <v>0</v>
      </c>
      <c r="Y10" s="16">
        <f>'BIFUbC-coal pre-CHP'!Y10+CHP!Y47</f>
        <v>0</v>
      </c>
      <c r="Z10" s="16">
        <f>'BIFUbC-coal pre-CHP'!Z10+CHP!Z47</f>
        <v>0</v>
      </c>
      <c r="AA10" s="16">
        <f>'BIFUbC-coal pre-CHP'!AA10+CHP!AA47</f>
        <v>0</v>
      </c>
      <c r="AB10" s="16">
        <f>'BIFUbC-coal pre-CHP'!AB10+CHP!AB47</f>
        <v>0</v>
      </c>
      <c r="AC10" s="16">
        <f>'BIFUbC-coal pre-CHP'!AC10+CHP!AC47</f>
        <v>0</v>
      </c>
      <c r="AD10" s="16">
        <f>'BIFUbC-coal pre-CHP'!AD10+CHP!AD47</f>
        <v>0</v>
      </c>
      <c r="AE10" s="16">
        <f>'BIFUbC-coal pre-CHP'!AE10+CHP!AE47</f>
        <v>0</v>
      </c>
      <c r="AF10" s="16">
        <f>'BIFUbC-coal pre-CHP'!AF10+CHP!AF47</f>
        <v>0</v>
      </c>
    </row>
    <row r="11" spans="1:35">
      <c r="A11" t="s">
        <v>11</v>
      </c>
      <c r="B11" s="16">
        <f>'BIFUbC-coal pre-CHP'!B11+CHP!B48</f>
        <v>29879281130353.66</v>
      </c>
      <c r="C11" s="16">
        <f>'BIFUbC-coal pre-CHP'!C11+CHP!C48</f>
        <v>31625053909276.836</v>
      </c>
      <c r="D11" s="16">
        <f>'BIFUbC-coal pre-CHP'!D11+CHP!D48</f>
        <v>33370826688200.016</v>
      </c>
      <c r="E11" s="16">
        <f>'BIFUbC-coal pre-CHP'!E11+CHP!E48</f>
        <v>35116599467123.191</v>
      </c>
      <c r="F11" s="16">
        <f>'BIFUbC-coal pre-CHP'!F11+CHP!F48</f>
        <v>36862372246046.367</v>
      </c>
      <c r="G11" s="16">
        <f>'BIFUbC-coal pre-CHP'!G11+CHP!G48</f>
        <v>38608145024969.547</v>
      </c>
      <c r="H11" s="16">
        <f>'BIFUbC-coal pre-CHP'!H11+CHP!H48</f>
        <v>39433349965375.328</v>
      </c>
      <c r="I11" s="16">
        <f>'BIFUbC-coal pre-CHP'!I11+CHP!I48</f>
        <v>40258554905781.359</v>
      </c>
      <c r="J11" s="16">
        <f>'BIFUbC-coal pre-CHP'!J11+CHP!J48</f>
        <v>41083759846187.391</v>
      </c>
      <c r="K11" s="16">
        <f>'BIFUbC-coal pre-CHP'!K11+CHP!K48</f>
        <v>41908964786593.43</v>
      </c>
      <c r="L11" s="16">
        <f>'BIFUbC-coal pre-CHP'!L11+CHP!L48</f>
        <v>42734169726999.727</v>
      </c>
      <c r="M11" s="16">
        <f>'BIFUbC-coal pre-CHP'!M11+CHP!M48</f>
        <v>43428397728235.109</v>
      </c>
      <c r="N11" s="16">
        <f>'BIFUbC-coal pre-CHP'!N11+CHP!N48</f>
        <v>44122625729470.508</v>
      </c>
      <c r="O11" s="16">
        <f>'BIFUbC-coal pre-CHP'!O11+CHP!O48</f>
        <v>44816853730705.898</v>
      </c>
      <c r="P11" s="16">
        <f>'BIFUbC-coal pre-CHP'!P11+CHP!P48</f>
        <v>45511081731941.289</v>
      </c>
      <c r="Q11" s="16">
        <f>'BIFUbC-coal pre-CHP'!Q11+CHP!Q48</f>
        <v>46205309733176.68</v>
      </c>
      <c r="R11" s="16">
        <f>'BIFUbC-coal pre-CHP'!R11+CHP!R48</f>
        <v>46829854075460.867</v>
      </c>
      <c r="S11" s="16">
        <f>'BIFUbC-coal pre-CHP'!S11+CHP!S48</f>
        <v>47454398417745.305</v>
      </c>
      <c r="T11" s="16">
        <f>'BIFUbC-coal pre-CHP'!T11+CHP!T48</f>
        <v>48078942760029.75</v>
      </c>
      <c r="U11" s="16">
        <f>'BIFUbC-coal pre-CHP'!U11+CHP!U48</f>
        <v>48703487102314.188</v>
      </c>
      <c r="V11" s="16">
        <f>'BIFUbC-coal pre-CHP'!V11+CHP!V48</f>
        <v>49328031444598.891</v>
      </c>
      <c r="W11" s="16">
        <f>'BIFUbC-coal pre-CHP'!W11+CHP!W48</f>
        <v>50045487332150.836</v>
      </c>
      <c r="X11" s="16">
        <f>'BIFUbC-coal pre-CHP'!X11+CHP!X48</f>
        <v>50699594438838.836</v>
      </c>
      <c r="Y11" s="16">
        <f>'BIFUbC-coal pre-CHP'!Y11+CHP!Y48</f>
        <v>51353701545526.586</v>
      </c>
      <c r="Z11" s="16">
        <f>'BIFUbC-coal pre-CHP'!Z11+CHP!Z48</f>
        <v>52007808652214.336</v>
      </c>
      <c r="AA11" s="16">
        <f>'BIFUbC-coal pre-CHP'!AA11+CHP!AA48</f>
        <v>52661915758902.344</v>
      </c>
      <c r="AB11" s="16">
        <f>'BIFUbC-coal pre-CHP'!AB11+CHP!AB48</f>
        <v>53316022865590.094</v>
      </c>
      <c r="AC11" s="16">
        <f>'BIFUbC-coal pre-CHP'!AC11+CHP!AC48</f>
        <v>53970129972278.102</v>
      </c>
      <c r="AD11" s="16">
        <f>'BIFUbC-coal pre-CHP'!AD11+CHP!AD48</f>
        <v>54624237078965.859</v>
      </c>
      <c r="AE11" s="16">
        <f>'BIFUbC-coal pre-CHP'!AE11+CHP!AE48</f>
        <v>55278344185653.602</v>
      </c>
      <c r="AF11" s="16">
        <f>'BIFUbC-coal pre-CHP'!AF11+CHP!AF48</f>
        <v>55932451292341.602</v>
      </c>
    </row>
    <row r="12" spans="1:35">
      <c r="A12" t="s">
        <v>12</v>
      </c>
      <c r="B12" s="16">
        <f>'BIFUbC-coal pre-CHP'!B12+CHP!B49</f>
        <v>25837652783604.215</v>
      </c>
      <c r="C12" s="16">
        <f>'BIFUbC-coal pre-CHP'!C12+CHP!C49</f>
        <v>27336720843196.324</v>
      </c>
      <c r="D12" s="16">
        <f>'BIFUbC-coal pre-CHP'!D12+CHP!D49</f>
        <v>28835788902788.438</v>
      </c>
      <c r="E12" s="16">
        <f>'BIFUbC-coal pre-CHP'!E12+CHP!E49</f>
        <v>30334856962380.551</v>
      </c>
      <c r="F12" s="16">
        <f>'BIFUbC-coal pre-CHP'!F12+CHP!F49</f>
        <v>31833925021972.664</v>
      </c>
      <c r="G12" s="16">
        <f>'BIFUbC-coal pre-CHP'!G12+CHP!G49</f>
        <v>33332993081564.773</v>
      </c>
      <c r="H12" s="16">
        <f>'BIFUbC-coal pre-CHP'!H12+CHP!H49</f>
        <v>34042684833778.73</v>
      </c>
      <c r="I12" s="16">
        <f>'BIFUbC-coal pre-CHP'!I12+CHP!I49</f>
        <v>34752376585992.898</v>
      </c>
      <c r="J12" s="16">
        <f>'BIFUbC-coal pre-CHP'!J12+CHP!J49</f>
        <v>35462068338207.063</v>
      </c>
      <c r="K12" s="16">
        <f>'BIFUbC-coal pre-CHP'!K12+CHP!K49</f>
        <v>36171760090421.234</v>
      </c>
      <c r="L12" s="16">
        <f>'BIFUbC-coal pre-CHP'!L12+CHP!L49</f>
        <v>36881451842635.617</v>
      </c>
      <c r="M12" s="16">
        <f>'BIFUbC-coal pre-CHP'!M12+CHP!M49</f>
        <v>37464774584603.406</v>
      </c>
      <c r="N12" s="16">
        <f>'BIFUbC-coal pre-CHP'!N12+CHP!N49</f>
        <v>38048097326571.188</v>
      </c>
      <c r="O12" s="16">
        <f>'BIFUbC-coal pre-CHP'!O12+CHP!O49</f>
        <v>38631420068538.977</v>
      </c>
      <c r="P12" s="16">
        <f>'BIFUbC-coal pre-CHP'!P12+CHP!P49</f>
        <v>39214742810506.773</v>
      </c>
      <c r="Q12" s="16">
        <f>'BIFUbC-coal pre-CHP'!Q12+CHP!Q49</f>
        <v>39798065552474.563</v>
      </c>
      <c r="R12" s="16">
        <f>'BIFUbC-coal pre-CHP'!R12+CHP!R49</f>
        <v>40310932978904.875</v>
      </c>
      <c r="S12" s="16">
        <f>'BIFUbC-coal pre-CHP'!S12+CHP!S49</f>
        <v>40823800405335.391</v>
      </c>
      <c r="T12" s="16">
        <f>'BIFUbC-coal pre-CHP'!T12+CHP!T49</f>
        <v>41336667831765.922</v>
      </c>
      <c r="U12" s="16">
        <f>'BIFUbC-coal pre-CHP'!U12+CHP!U49</f>
        <v>41849535258196.445</v>
      </c>
      <c r="V12" s="16">
        <f>'BIFUbC-coal pre-CHP'!V12+CHP!V49</f>
        <v>42362402684627.188</v>
      </c>
      <c r="W12" s="16">
        <f>'BIFUbC-coal pre-CHP'!W12+CHP!W49</f>
        <v>42969210531773.703</v>
      </c>
      <c r="X12" s="16">
        <f>'BIFUbC-coal pre-CHP'!X12+CHP!X49</f>
        <v>43511968092068.625</v>
      </c>
      <c r="Y12" s="16">
        <f>'BIFUbC-coal pre-CHP'!Y12+CHP!Y49</f>
        <v>44054725652363.352</v>
      </c>
      <c r="Z12" s="16">
        <f>'BIFUbC-coal pre-CHP'!Z12+CHP!Z49</f>
        <v>44597483212658.063</v>
      </c>
      <c r="AA12" s="16">
        <f>'BIFUbC-coal pre-CHP'!AA12+CHP!AA49</f>
        <v>45140240772952.992</v>
      </c>
      <c r="AB12" s="16">
        <f>'BIFUbC-coal pre-CHP'!AB12+CHP!AB49</f>
        <v>45682998333247.703</v>
      </c>
      <c r="AC12" s="16">
        <f>'BIFUbC-coal pre-CHP'!AC12+CHP!AC49</f>
        <v>46225755893542.625</v>
      </c>
      <c r="AD12" s="16">
        <f>'BIFUbC-coal pre-CHP'!AD12+CHP!AD49</f>
        <v>46768513453837.352</v>
      </c>
      <c r="AE12" s="16">
        <f>'BIFUbC-coal pre-CHP'!AE12+CHP!AE49</f>
        <v>47311271014132.063</v>
      </c>
      <c r="AF12" s="16">
        <f>'BIFUbC-coal pre-CHP'!AF12+CHP!AF49</f>
        <v>47854028574426.984</v>
      </c>
    </row>
    <row r="13" spans="1:35">
      <c r="A13" t="s">
        <v>13</v>
      </c>
      <c r="B13" s="16">
        <f>'BIFUbC-coal pre-CHP'!B13+CHP!B50</f>
        <v>2437645825187.5581</v>
      </c>
      <c r="C13" s="16">
        <f>'BIFUbC-coal pre-CHP'!C13+CHP!C50</f>
        <v>2527225105367.2964</v>
      </c>
      <c r="D13" s="16">
        <f>'BIFUbC-coal pre-CHP'!D13+CHP!D50</f>
        <v>2616804385547.0347</v>
      </c>
      <c r="E13" s="16">
        <f>'BIFUbC-coal pre-CHP'!E13+CHP!E50</f>
        <v>2706383665726.7729</v>
      </c>
      <c r="F13" s="16">
        <f>'BIFUbC-coal pre-CHP'!F13+CHP!F50</f>
        <v>2795962945906.5117</v>
      </c>
      <c r="G13" s="16">
        <f>'BIFUbC-coal pre-CHP'!G13+CHP!G50</f>
        <v>2885542226086.2495</v>
      </c>
      <c r="H13" s="16">
        <f>'BIFUbC-coal pre-CHP'!H13+CHP!H50</f>
        <v>2908780903792.1572</v>
      </c>
      <c r="I13" s="16">
        <f>'BIFUbC-coal pre-CHP'!I13+CHP!I50</f>
        <v>2932019581498.0635</v>
      </c>
      <c r="J13" s="16">
        <f>'BIFUbC-coal pre-CHP'!J13+CHP!J50</f>
        <v>2955258259203.9702</v>
      </c>
      <c r="K13" s="16">
        <f>'BIFUbC-coal pre-CHP'!K13+CHP!K50</f>
        <v>2978496936909.877</v>
      </c>
      <c r="L13" s="16">
        <f>'BIFUbC-coal pre-CHP'!L13+CHP!L50</f>
        <v>3001735614615.7832</v>
      </c>
      <c r="M13" s="16">
        <f>'BIFUbC-coal pre-CHP'!M13+CHP!M50</f>
        <v>3014012651894.3755</v>
      </c>
      <c r="N13" s="16">
        <f>'BIFUbC-coal pre-CHP'!N13+CHP!N50</f>
        <v>3026289689172.9673</v>
      </c>
      <c r="O13" s="16">
        <f>'BIFUbC-coal pre-CHP'!O13+CHP!O50</f>
        <v>3038566726451.5596</v>
      </c>
      <c r="P13" s="16">
        <f>'BIFUbC-coal pre-CHP'!P13+CHP!P50</f>
        <v>3050843763730.1519</v>
      </c>
      <c r="Q13" s="16">
        <f>'BIFUbC-coal pre-CHP'!Q13+CHP!Q50</f>
        <v>3063120801008.7446</v>
      </c>
      <c r="R13" s="16">
        <f>'BIFUbC-coal pre-CHP'!R13+CHP!R50</f>
        <v>3071890113350.5957</v>
      </c>
      <c r="S13" s="16">
        <f>'BIFUbC-coal pre-CHP'!S13+CHP!S50</f>
        <v>3080659425692.4473</v>
      </c>
      <c r="T13" s="16">
        <f>'BIFUbC-coal pre-CHP'!T13+CHP!T50</f>
        <v>3089428738034.2983</v>
      </c>
      <c r="U13" s="16">
        <f>'BIFUbC-coal pre-CHP'!U13+CHP!U50</f>
        <v>3098198050376.1504</v>
      </c>
      <c r="V13" s="16">
        <f>'BIFUbC-coal pre-CHP'!V13+CHP!V50</f>
        <v>3106967362718.001</v>
      </c>
      <c r="W13" s="16">
        <f>'BIFUbC-coal pre-CHP'!W13+CHP!W50</f>
        <v>3120413641642.1758</v>
      </c>
      <c r="X13" s="16">
        <f>'BIFUbC-coal pre-CHP'!X13+CHP!X50</f>
        <v>3130671079714.7637</v>
      </c>
      <c r="Y13" s="16">
        <f>'BIFUbC-coal pre-CHP'!Y13+CHP!Y50</f>
        <v>3140928517787.354</v>
      </c>
      <c r="Z13" s="16">
        <f>'BIFUbC-coal pre-CHP'!Z13+CHP!Z50</f>
        <v>3151185955859.9448</v>
      </c>
      <c r="AA13" s="16">
        <f>'BIFUbC-coal pre-CHP'!AA13+CHP!AA50</f>
        <v>3161443393932.5356</v>
      </c>
      <c r="AB13" s="16">
        <f>'BIFUbC-coal pre-CHP'!AB13+CHP!AB50</f>
        <v>3171700832005.1235</v>
      </c>
      <c r="AC13" s="16">
        <f>'BIFUbC-coal pre-CHP'!AC13+CHP!AC50</f>
        <v>3181958270077.7134</v>
      </c>
      <c r="AD13" s="16">
        <f>'BIFUbC-coal pre-CHP'!AD13+CHP!AD50</f>
        <v>3192215708150.3042</v>
      </c>
      <c r="AE13" s="16">
        <f>'BIFUbC-coal pre-CHP'!AE13+CHP!AE50</f>
        <v>3202473146222.895</v>
      </c>
      <c r="AF13" s="16">
        <f>'BIFUbC-coal pre-CHP'!AF13+CHP!AF50</f>
        <v>3212730584295.4854</v>
      </c>
    </row>
    <row r="14" spans="1:35">
      <c r="A14" t="s">
        <v>14</v>
      </c>
      <c r="B14" s="16">
        <f>'BIFUbC-coal pre-CHP'!B14+CHP!B51</f>
        <v>78195698202478.234</v>
      </c>
      <c r="C14" s="16">
        <f>'BIFUbC-coal pre-CHP'!C14+CHP!C51</f>
        <v>85361988529860.266</v>
      </c>
      <c r="D14" s="16">
        <f>'BIFUbC-coal pre-CHP'!D14+CHP!D51</f>
        <v>92528278857242.281</v>
      </c>
      <c r="E14" s="16">
        <f>'BIFUbC-coal pre-CHP'!E14+CHP!E51</f>
        <v>99694569184624.313</v>
      </c>
      <c r="F14" s="16">
        <f>'BIFUbC-coal pre-CHP'!F14+CHP!F51</f>
        <v>106860859512006.31</v>
      </c>
      <c r="G14" s="16">
        <f>'BIFUbC-coal pre-CHP'!G14+CHP!G51</f>
        <v>114027149839388.34</v>
      </c>
      <c r="H14" s="16">
        <f>'BIFUbC-coal pre-CHP'!H14+CHP!H51</f>
        <v>116587073590630.97</v>
      </c>
      <c r="I14" s="16">
        <f>'BIFUbC-coal pre-CHP'!I14+CHP!I51</f>
        <v>119146997341873.66</v>
      </c>
      <c r="J14" s="16">
        <f>'BIFUbC-coal pre-CHP'!J14+CHP!J51</f>
        <v>121706921093116.34</v>
      </c>
      <c r="K14" s="16">
        <f>'BIFUbC-coal pre-CHP'!K14+CHP!K51</f>
        <v>124266844844359.03</v>
      </c>
      <c r="L14" s="16">
        <f>'BIFUbC-coal pre-CHP'!L14+CHP!L51</f>
        <v>126826768595601.73</v>
      </c>
      <c r="M14" s="16">
        <f>'BIFUbC-coal pre-CHP'!M14+CHP!M51</f>
        <v>128597618620173.95</v>
      </c>
      <c r="N14" s="16">
        <f>'BIFUbC-coal pre-CHP'!N14+CHP!N51</f>
        <v>130368468644746.17</v>
      </c>
      <c r="O14" s="16">
        <f>'BIFUbC-coal pre-CHP'!O14+CHP!O51</f>
        <v>132139318669318.39</v>
      </c>
      <c r="P14" s="16">
        <f>'BIFUbC-coal pre-CHP'!P14+CHP!P51</f>
        <v>133910168693890.61</v>
      </c>
      <c r="Q14" s="16">
        <f>'BIFUbC-coal pre-CHP'!Q14+CHP!Q51</f>
        <v>135681018718462.88</v>
      </c>
      <c r="R14" s="16">
        <f>'BIFUbC-coal pre-CHP'!R14+CHP!R51</f>
        <v>136826255407287.09</v>
      </c>
      <c r="S14" s="16">
        <f>'BIFUbC-coal pre-CHP'!S14+CHP!S51</f>
        <v>137971492096111.34</v>
      </c>
      <c r="T14" s="16">
        <f>'BIFUbC-coal pre-CHP'!T14+CHP!T51</f>
        <v>139116728784935.59</v>
      </c>
      <c r="U14" s="16">
        <f>'BIFUbC-coal pre-CHP'!U14+CHP!U51</f>
        <v>140261965473759.84</v>
      </c>
      <c r="V14" s="16">
        <f>'BIFUbC-coal pre-CHP'!V14+CHP!V51</f>
        <v>141407202162584.09</v>
      </c>
      <c r="W14" s="16">
        <f>'BIFUbC-coal pre-CHP'!W14+CHP!W51</f>
        <v>143386589965739</v>
      </c>
      <c r="X14" s="16">
        <f>'BIFUbC-coal pre-CHP'!X14+CHP!X51</f>
        <v>144797238372759.22</v>
      </c>
      <c r="Y14" s="16">
        <f>'BIFUbC-coal pre-CHP'!Y14+CHP!Y51</f>
        <v>146207886779779.94</v>
      </c>
      <c r="Z14" s="16">
        <f>'BIFUbC-coal pre-CHP'!Z14+CHP!Z51</f>
        <v>147618535186800.16</v>
      </c>
      <c r="AA14" s="16">
        <f>'BIFUbC-coal pre-CHP'!AA14+CHP!AA51</f>
        <v>149029183593820.41</v>
      </c>
      <c r="AB14" s="16">
        <f>'BIFUbC-coal pre-CHP'!AB14+CHP!AB51</f>
        <v>150439832000840.63</v>
      </c>
      <c r="AC14" s="16">
        <f>'BIFUbC-coal pre-CHP'!AC14+CHP!AC51</f>
        <v>151850480407861.31</v>
      </c>
      <c r="AD14" s="16">
        <f>'BIFUbC-coal pre-CHP'!AD14+CHP!AD51</f>
        <v>153261128814881.56</v>
      </c>
      <c r="AE14" s="16">
        <f>'BIFUbC-coal pre-CHP'!AE14+CHP!AE51</f>
        <v>154671777221901.78</v>
      </c>
      <c r="AF14" s="16">
        <f>'BIFUbC-coal pre-CHP'!AF14+CHP!AF51</f>
        <v>156082425628922.5</v>
      </c>
    </row>
    <row r="15" spans="1:35">
      <c r="A15" t="s">
        <v>15</v>
      </c>
      <c r="B15" s="16">
        <f>'KEEI BAU - Industry'!R22*SUM('2019 KESIS Energy Balance (2)'!$C$97:$C$99)/'KEEI BAU - Industry'!$Q$22</f>
        <v>904815161128102.88</v>
      </c>
      <c r="C15" s="16">
        <f>'KEEI BAU - Industry'!S22*SUM('2019 KESIS Energy Balance (2)'!$C$97:$C$99)/'KEEI BAU - Industry'!$Q$22</f>
        <v>947068350405099.75</v>
      </c>
      <c r="D15" s="16">
        <f>'KEEI BAU - Industry'!T22*SUM('2019 KESIS Energy Balance (2)'!$C$97:$C$99)/'KEEI BAU - Industry'!$Q$22</f>
        <v>989321539682096.75</v>
      </c>
      <c r="E15" s="16">
        <f>'KEEI BAU - Industry'!U22*SUM('2019 KESIS Energy Balance (2)'!$C$97:$C$99)/'KEEI BAU - Industry'!$Q$22</f>
        <v>1031574728959093.5</v>
      </c>
      <c r="F15" s="16">
        <f>'KEEI BAU - Industry'!V22*SUM('2019 KESIS Energy Balance (2)'!$C$97:$C$99)/'KEEI BAU - Industry'!$Q$22</f>
        <v>1073827918236090.4</v>
      </c>
      <c r="G15" s="16">
        <f>'KEEI BAU - Industry'!W22*SUM('2019 KESIS Energy Balance (2)'!$C$97:$C$99)/'KEEI BAU - Industry'!$Q$22</f>
        <v>1116081107513087.1</v>
      </c>
      <c r="H15" s="16">
        <f>'KEEI BAU - Industry'!X22*SUM('2019 KESIS Energy Balance (2)'!$C$97:$C$99)/'KEEI BAU - Industry'!$Q$22</f>
        <v>1124564705330183.3</v>
      </c>
      <c r="I15" s="16">
        <f>'KEEI BAU - Industry'!Y22*SUM('2019 KESIS Energy Balance (2)'!$C$97:$C$99)/'KEEI BAU - Industry'!$Q$22</f>
        <v>1133048303147281.3</v>
      </c>
      <c r="J15" s="16">
        <f>'KEEI BAU - Industry'!Z22*SUM('2019 KESIS Energy Balance (2)'!$C$97:$C$99)/'KEEI BAU - Industry'!$Q$22</f>
        <v>1141531900964379.3</v>
      </c>
      <c r="K15" s="16">
        <f>'KEEI BAU - Industry'!AA22*SUM('2019 KESIS Energy Balance (2)'!$C$97:$C$99)/'KEEI BAU - Industry'!$Q$22</f>
        <v>1150015498781477.3</v>
      </c>
      <c r="L15" s="16">
        <f>'KEEI BAU - Industry'!AB22*SUM('2019 KESIS Energy Balance (2)'!$C$97:$C$99)/'KEEI BAU - Industry'!$Q$22</f>
        <v>1158499096598577.3</v>
      </c>
      <c r="M15" s="16">
        <f>'KEEI BAU - Industry'!AC22*SUM('2019 KESIS Energy Balance (2)'!$C$97:$C$99)/'KEEI BAU - Industry'!$Q$22</f>
        <v>1156644717252716.3</v>
      </c>
      <c r="N15" s="16">
        <f>'KEEI BAU - Industry'!AD22*SUM('2019 KESIS Energy Balance (2)'!$C$97:$C$99)/'KEEI BAU - Industry'!$Q$22</f>
        <v>1154790337906855.3</v>
      </c>
      <c r="O15" s="16">
        <f>'KEEI BAU - Industry'!AE22*SUM('2019 KESIS Energy Balance (2)'!$C$97:$C$99)/'KEEI BAU - Industry'!$Q$22</f>
        <v>1152935958560994</v>
      </c>
      <c r="P15" s="16">
        <f>'KEEI BAU - Industry'!AF22*SUM('2019 KESIS Energy Balance (2)'!$C$97:$C$99)/'KEEI BAU - Industry'!$Q$22</f>
        <v>1151081579215132.5</v>
      </c>
      <c r="Q15" s="16">
        <f>'KEEI BAU - Industry'!AG22*SUM('2019 KESIS Energy Balance (2)'!$C$97:$C$99)/'KEEI BAU - Industry'!$Q$22</f>
        <v>1149227199869271</v>
      </c>
      <c r="R15" s="16">
        <f>'KEEI BAU - Industry'!AH22*SUM('2019 KESIS Energy Balance (2)'!$C$97:$C$99)/'KEEI BAU - Industry'!$Q$22</f>
        <v>1141869743355327.5</v>
      </c>
      <c r="S15" s="16">
        <f>'KEEI BAU - Industry'!AI22*SUM('2019 KESIS Energy Balance (2)'!$C$97:$C$99)/'KEEI BAU - Industry'!$Q$22</f>
        <v>1134512286841384</v>
      </c>
      <c r="T15" s="16">
        <f>'KEEI BAU - Industry'!AJ22*SUM('2019 KESIS Energy Balance (2)'!$C$97:$C$99)/'KEEI BAU - Industry'!$Q$22</f>
        <v>1127154830327440.8</v>
      </c>
      <c r="U15" s="16">
        <f>'KEEI BAU - Industry'!AK22*SUM('2019 KESIS Energy Balance (2)'!$C$97:$C$99)/'KEEI BAU - Industry'!$Q$22</f>
        <v>1119797373813497.3</v>
      </c>
      <c r="V15" s="16">
        <f>'KEEI BAU - Industry'!AL22*SUM('2019 KESIS Energy Balance (2)'!$C$97:$C$99)/'KEEI BAU - Industry'!$Q$22</f>
        <v>1112439917299553.9</v>
      </c>
      <c r="W15" s="16">
        <f>'KEEI BAU - Industry'!AM22*SUM('2019 KESIS Energy Balance (2)'!$C$97:$C$99)/'KEEI BAU - Industry'!$Q$22</f>
        <v>1112419897009718.8</v>
      </c>
      <c r="X15" s="16">
        <f>'KEEI BAU - Industry'!AN22*SUM('2019 KESIS Energy Balance (2)'!$C$97:$C$99)/'KEEI BAU - Industry'!$Q$22</f>
        <v>1107397079294355.9</v>
      </c>
      <c r="Y15" s="16">
        <f>'KEEI BAU - Industry'!AO22*SUM('2019 KESIS Energy Balance (2)'!$C$97:$C$99)/'KEEI BAU - Industry'!$Q$22</f>
        <v>1102374261578993.1</v>
      </c>
      <c r="Z15" s="16">
        <f>'KEEI BAU - Industry'!AP22*SUM('2019 KESIS Energy Balance (2)'!$C$97:$C$99)/'KEEI BAU - Industry'!$Q$22</f>
        <v>1097351443863630.4</v>
      </c>
      <c r="AA15" s="16">
        <f>'KEEI BAU - Industry'!AQ22*SUM('2019 KESIS Energy Balance (2)'!$C$97:$C$99)/'KEEI BAU - Industry'!$Q$22</f>
        <v>1092328626148267.5</v>
      </c>
      <c r="AB15" s="16">
        <f>'KEEI BAU - Industry'!AR22*SUM('2019 KESIS Energy Balance (2)'!$C$97:$C$99)/'KEEI BAU - Industry'!$Q$22</f>
        <v>1087305808432902.9</v>
      </c>
      <c r="AC15" s="16">
        <f>'KEEI BAU - Industry'!AS22*SUM('2019 KESIS Energy Balance (2)'!$C$97:$C$99)/'KEEI BAU - Industry'!$Q$22</f>
        <v>1082282990717540.1</v>
      </c>
      <c r="AD15" s="16">
        <f>'KEEI BAU - Industry'!AT22*SUM('2019 KESIS Energy Balance (2)'!$C$97:$C$99)/'KEEI BAU - Industry'!$Q$22</f>
        <v>1077260173002177.3</v>
      </c>
      <c r="AE15" s="16">
        <f>'KEEI BAU - Industry'!AU22*SUM('2019 KESIS Energy Balance (2)'!$C$97:$C$99)/'KEEI BAU - Industry'!$Q$22</f>
        <v>1072237355286814.5</v>
      </c>
      <c r="AF15" s="16">
        <f>'KEEI BAU - Industry'!AV22*SUM('2019 KESIS Energy Balance (2)'!$C$97:$C$99)/'KEEI BAU - Industry'!$Q$22</f>
        <v>1067214537571451.8</v>
      </c>
    </row>
    <row r="16" spans="1:35">
      <c r="A16" t="s">
        <v>16</v>
      </c>
      <c r="B16" s="16">
        <f>'BIFUbC-coal pre-CHP'!B16+CHP!B53</f>
        <v>82812838967014.453</v>
      </c>
      <c r="C16" s="16">
        <f>'BIFUbC-coal pre-CHP'!C16+CHP!C53</f>
        <v>83631413165969.953</v>
      </c>
      <c r="D16" s="16">
        <f>'BIFUbC-coal pre-CHP'!D16+CHP!D53</f>
        <v>84449987364925.453</v>
      </c>
      <c r="E16" s="16">
        <f>'BIFUbC-coal pre-CHP'!E16+CHP!E53</f>
        <v>85268561563880.938</v>
      </c>
      <c r="F16" s="16">
        <f>'BIFUbC-coal pre-CHP'!F16+CHP!F53</f>
        <v>86087135762836.438</v>
      </c>
      <c r="G16" s="16">
        <f>'BIFUbC-coal pre-CHP'!G16+CHP!G53</f>
        <v>86905709961791.922</v>
      </c>
      <c r="H16" s="16">
        <f>'BIFUbC-coal pre-CHP'!H16+CHP!H53</f>
        <v>86294630656881.672</v>
      </c>
      <c r="I16" s="16">
        <f>'BIFUbC-coal pre-CHP'!I16+CHP!I53</f>
        <v>85683551351971.406</v>
      </c>
      <c r="J16" s="16">
        <f>'BIFUbC-coal pre-CHP'!J16+CHP!J53</f>
        <v>85072472047061.156</v>
      </c>
      <c r="K16" s="16">
        <f>'BIFUbC-coal pre-CHP'!K16+CHP!K53</f>
        <v>84461392742150.906</v>
      </c>
      <c r="L16" s="16">
        <f>'BIFUbC-coal pre-CHP'!L16+CHP!L53</f>
        <v>83850313437240.641</v>
      </c>
      <c r="M16" s="16">
        <f>'BIFUbC-coal pre-CHP'!M16+CHP!M53</f>
        <v>83195724857029.109</v>
      </c>
      <c r="N16" s="16">
        <f>'BIFUbC-coal pre-CHP'!N16+CHP!N53</f>
        <v>82541136276817.578</v>
      </c>
      <c r="O16" s="16">
        <f>'BIFUbC-coal pre-CHP'!O16+CHP!O53</f>
        <v>81886547696606.047</v>
      </c>
      <c r="P16" s="16">
        <f>'BIFUbC-coal pre-CHP'!P16+CHP!P53</f>
        <v>81231959116394.5</v>
      </c>
      <c r="Q16" s="16">
        <f>'BIFUbC-coal pre-CHP'!Q16+CHP!Q53</f>
        <v>80577370536182.969</v>
      </c>
      <c r="R16" s="16">
        <f>'BIFUbC-coal pre-CHP'!R16+CHP!R53</f>
        <v>80040104646315.828</v>
      </c>
      <c r="S16" s="16">
        <f>'BIFUbC-coal pre-CHP'!S16+CHP!S53</f>
        <v>79502838756448.672</v>
      </c>
      <c r="T16" s="16">
        <f>'BIFUbC-coal pre-CHP'!T16+CHP!T53</f>
        <v>78965572866581.531</v>
      </c>
      <c r="U16" s="16">
        <f>'BIFUbC-coal pre-CHP'!U16+CHP!U53</f>
        <v>78428306976714.391</v>
      </c>
      <c r="V16" s="16">
        <f>'BIFUbC-coal pre-CHP'!V16+CHP!V53</f>
        <v>77891041086847.234</v>
      </c>
      <c r="W16" s="16">
        <f>'BIFUbC-coal pre-CHP'!W16+CHP!W53</f>
        <v>77197344943187.563</v>
      </c>
      <c r="X16" s="16">
        <f>'BIFUbC-coal pre-CHP'!X16+CHP!X53</f>
        <v>76610305790749.953</v>
      </c>
      <c r="Y16" s="16">
        <f>'BIFUbC-coal pre-CHP'!Y16+CHP!Y53</f>
        <v>76023266638312.609</v>
      </c>
      <c r="Z16" s="16">
        <f>'BIFUbC-coal pre-CHP'!Z16+CHP!Z53</f>
        <v>75436227485875</v>
      </c>
      <c r="AA16" s="16">
        <f>'BIFUbC-coal pre-CHP'!AA16+CHP!AA53</f>
        <v>74849188333437.625</v>
      </c>
      <c r="AB16" s="16">
        <f>'BIFUbC-coal pre-CHP'!AB16+CHP!AB53</f>
        <v>74262149181000.031</v>
      </c>
      <c r="AC16" s="16">
        <f>'BIFUbC-coal pre-CHP'!AC16+CHP!AC53</f>
        <v>73675110028562.672</v>
      </c>
      <c r="AD16" s="16">
        <f>'BIFUbC-coal pre-CHP'!AD16+CHP!AD53</f>
        <v>73088070876125.063</v>
      </c>
      <c r="AE16" s="16">
        <f>'BIFUbC-coal pre-CHP'!AE16+CHP!AE53</f>
        <v>72501031723687.453</v>
      </c>
      <c r="AF16" s="16">
        <f>'BIFUbC-coal pre-CHP'!AF16+CHP!AF53</f>
        <v>71913992571250.094</v>
      </c>
    </row>
    <row r="17" spans="1:32">
      <c r="A17" t="s">
        <v>17</v>
      </c>
      <c r="B17" s="16">
        <f>'BIFUbC-coal pre-CHP'!B17+CHP!B54</f>
        <v>8570867030719.1172</v>
      </c>
      <c r="C17" s="16">
        <f>'BIFUbC-coal pre-CHP'!C17+CHP!C54</f>
        <v>8789006759500.002</v>
      </c>
      <c r="D17" s="16">
        <f>'BIFUbC-coal pre-CHP'!D17+CHP!D54</f>
        <v>9007146488280.8828</v>
      </c>
      <c r="E17" s="16">
        <f>'BIFUbC-coal pre-CHP'!E17+CHP!E54</f>
        <v>9225286217061.7676</v>
      </c>
      <c r="F17" s="16">
        <f>'BIFUbC-coal pre-CHP'!F17+CHP!F54</f>
        <v>9443425945842.6484</v>
      </c>
      <c r="G17" s="16">
        <f>'BIFUbC-coal pre-CHP'!G17+CHP!G54</f>
        <v>9661565674623.5313</v>
      </c>
      <c r="H17" s="16">
        <f>'BIFUbC-coal pre-CHP'!H17+CHP!H54</f>
        <v>9696109332812.9082</v>
      </c>
      <c r="I17" s="16">
        <f>'BIFUbC-coal pre-CHP'!I17+CHP!I54</f>
        <v>9730652991002.2813</v>
      </c>
      <c r="J17" s="16">
        <f>'BIFUbC-coal pre-CHP'!J17+CHP!J54</f>
        <v>9765196649191.6602</v>
      </c>
      <c r="K17" s="16">
        <f>'BIFUbC-coal pre-CHP'!K17+CHP!K54</f>
        <v>9799740307381.0352</v>
      </c>
      <c r="L17" s="16">
        <f>'BIFUbC-coal pre-CHP'!L17+CHP!L54</f>
        <v>9834283965570.4102</v>
      </c>
      <c r="M17" s="16">
        <f>'BIFUbC-coal pre-CHP'!M17+CHP!M54</f>
        <v>9857813858528.3164</v>
      </c>
      <c r="N17" s="16">
        <f>'BIFUbC-coal pre-CHP'!N17+CHP!N54</f>
        <v>9881343751486.2246</v>
      </c>
      <c r="O17" s="16">
        <f>'BIFUbC-coal pre-CHP'!O17+CHP!O54</f>
        <v>9904873644444.1328</v>
      </c>
      <c r="P17" s="16">
        <f>'BIFUbC-coal pre-CHP'!P17+CHP!P54</f>
        <v>9928403537402.043</v>
      </c>
      <c r="Q17" s="16">
        <f>'BIFUbC-coal pre-CHP'!Q17+CHP!Q54</f>
        <v>9951933430359.9531</v>
      </c>
      <c r="R17" s="16">
        <f>'BIFUbC-coal pre-CHP'!R17+CHP!R54</f>
        <v>9982685527486.9961</v>
      </c>
      <c r="S17" s="16">
        <f>'BIFUbC-coal pre-CHP'!S17+CHP!S54</f>
        <v>10013437624614.045</v>
      </c>
      <c r="T17" s="16">
        <f>'BIFUbC-coal pre-CHP'!T17+CHP!T54</f>
        <v>10044189721741.092</v>
      </c>
      <c r="U17" s="16">
        <f>'BIFUbC-coal pre-CHP'!U17+CHP!U54</f>
        <v>10074941818868.141</v>
      </c>
      <c r="V17" s="16">
        <f>'BIFUbC-coal pre-CHP'!V17+CHP!V54</f>
        <v>10105693915995.188</v>
      </c>
      <c r="W17" s="16">
        <f>'BIFUbC-coal pre-CHP'!W17+CHP!W54</f>
        <v>10126816407563.383</v>
      </c>
      <c r="X17" s="16">
        <f>'BIFUbC-coal pre-CHP'!X17+CHP!X54</f>
        <v>10154504539285.336</v>
      </c>
      <c r="Y17" s="16">
        <f>'BIFUbC-coal pre-CHP'!Y17+CHP!Y54</f>
        <v>10182192671007.293</v>
      </c>
      <c r="Z17" s="16">
        <f>'BIFUbC-coal pre-CHP'!Z17+CHP!Z54</f>
        <v>10209880802729.246</v>
      </c>
      <c r="AA17" s="16">
        <f>'BIFUbC-coal pre-CHP'!AA17+CHP!AA54</f>
        <v>10237568934451.205</v>
      </c>
      <c r="AB17" s="16">
        <f>'BIFUbC-coal pre-CHP'!AB17+CHP!AB54</f>
        <v>10265257066173.174</v>
      </c>
      <c r="AC17" s="16">
        <f>'BIFUbC-coal pre-CHP'!AC17+CHP!AC54</f>
        <v>10292945197895.133</v>
      </c>
      <c r="AD17" s="16">
        <f>'BIFUbC-coal pre-CHP'!AD17+CHP!AD54</f>
        <v>10320633329617.084</v>
      </c>
      <c r="AE17" s="16">
        <f>'BIFUbC-coal pre-CHP'!AE17+CHP!AE54</f>
        <v>10348321461339.035</v>
      </c>
      <c r="AF17" s="16">
        <f>'BIFUbC-coal pre-CHP'!AF17+CHP!AF54</f>
        <v>10376009593060.994</v>
      </c>
    </row>
    <row r="18" spans="1:32">
      <c r="A18" t="s">
        <v>18</v>
      </c>
      <c r="B18" s="16">
        <f>'BIFUbC-coal pre-CHP'!B18+CHP!B55</f>
        <v>45134529787013.188</v>
      </c>
      <c r="C18" s="16">
        <f>'BIFUbC-coal pre-CHP'!C18+CHP!C55</f>
        <v>47187195155611.273</v>
      </c>
      <c r="D18" s="16">
        <f>'BIFUbC-coal pre-CHP'!D18+CHP!D55</f>
        <v>49239860524209.367</v>
      </c>
      <c r="E18" s="16">
        <f>'BIFUbC-coal pre-CHP'!E18+CHP!E55</f>
        <v>51292525892807.453</v>
      </c>
      <c r="F18" s="16">
        <f>'BIFUbC-coal pre-CHP'!F18+CHP!F55</f>
        <v>53345191261405.547</v>
      </c>
      <c r="G18" s="16">
        <f>'BIFUbC-coal pre-CHP'!G18+CHP!G55</f>
        <v>55397856630003.633</v>
      </c>
      <c r="H18" s="16">
        <f>'BIFUbC-coal pre-CHP'!H18+CHP!H55</f>
        <v>56403028495905.547</v>
      </c>
      <c r="I18" s="16">
        <f>'BIFUbC-coal pre-CHP'!I18+CHP!I55</f>
        <v>57408200361807.727</v>
      </c>
      <c r="J18" s="16">
        <f>'BIFUbC-coal pre-CHP'!J18+CHP!J55</f>
        <v>58413372227709.906</v>
      </c>
      <c r="K18" s="16">
        <f>'BIFUbC-coal pre-CHP'!K18+CHP!K55</f>
        <v>59418544093612.086</v>
      </c>
      <c r="L18" s="16">
        <f>'BIFUbC-coal pre-CHP'!L18+CHP!L55</f>
        <v>60423715959514.523</v>
      </c>
      <c r="M18" s="16">
        <f>'BIFUbC-coal pre-CHP'!M18+CHP!M55</f>
        <v>61262905599354.906</v>
      </c>
      <c r="N18" s="16">
        <f>'BIFUbC-coal pre-CHP'!N18+CHP!N55</f>
        <v>62102095239195.289</v>
      </c>
      <c r="O18" s="16">
        <f>'BIFUbC-coal pre-CHP'!O18+CHP!O55</f>
        <v>62941284879035.68</v>
      </c>
      <c r="P18" s="16">
        <f>'BIFUbC-coal pre-CHP'!P18+CHP!P55</f>
        <v>63780474518876.047</v>
      </c>
      <c r="Q18" s="16">
        <f>'BIFUbC-coal pre-CHP'!Q18+CHP!Q55</f>
        <v>64619664158716.438</v>
      </c>
      <c r="R18" s="16">
        <f>'BIFUbC-coal pre-CHP'!R18+CHP!R55</f>
        <v>65483596490640.563</v>
      </c>
      <c r="S18" s="16">
        <f>'BIFUbC-coal pre-CHP'!S18+CHP!S55</f>
        <v>66347528822564.695</v>
      </c>
      <c r="T18" s="16">
        <f>'BIFUbC-coal pre-CHP'!T18+CHP!T55</f>
        <v>67211461154488.82</v>
      </c>
      <c r="U18" s="16">
        <f>'BIFUbC-coal pre-CHP'!U18+CHP!U55</f>
        <v>68075393486412.953</v>
      </c>
      <c r="V18" s="16">
        <f>'BIFUbC-coal pre-CHP'!V18+CHP!V55</f>
        <v>68939325818337.07</v>
      </c>
      <c r="W18" s="16">
        <f>'BIFUbC-coal pre-CHP'!W18+CHP!W55</f>
        <v>69770267894149.547</v>
      </c>
      <c r="X18" s="16">
        <f>'BIFUbC-coal pre-CHP'!X18+CHP!X55</f>
        <v>70623703326401.766</v>
      </c>
      <c r="Y18" s="16">
        <f>'BIFUbC-coal pre-CHP'!Y18+CHP!Y55</f>
        <v>71477138758654.234</v>
      </c>
      <c r="Z18" s="16">
        <f>'BIFUbC-coal pre-CHP'!Z18+CHP!Z55</f>
        <v>72330574190906.438</v>
      </c>
      <c r="AA18" s="16">
        <f>'BIFUbC-coal pre-CHP'!AA18+CHP!AA55</f>
        <v>73184009623158.656</v>
      </c>
      <c r="AB18" s="16">
        <f>'BIFUbC-coal pre-CHP'!AB18+CHP!AB55</f>
        <v>74037445055410.875</v>
      </c>
      <c r="AC18" s="16">
        <f>'BIFUbC-coal pre-CHP'!AC18+CHP!AC55</f>
        <v>74890880487663.078</v>
      </c>
      <c r="AD18" s="16">
        <f>'BIFUbC-coal pre-CHP'!AD18+CHP!AD55</f>
        <v>75744315919915.297</v>
      </c>
      <c r="AE18" s="16">
        <f>'BIFUbC-coal pre-CHP'!AE18+CHP!AE55</f>
        <v>76597751352167.516</v>
      </c>
      <c r="AF18" s="16">
        <f>'BIFUbC-coal pre-CHP'!AF18+CHP!AF55</f>
        <v>77451186784419.703</v>
      </c>
    </row>
    <row r="19" spans="1:32">
      <c r="A19" t="s">
        <v>19</v>
      </c>
      <c r="B19" s="16">
        <f>'BIFUbC-coal pre-CHP'!B19+CHP!B56</f>
        <v>7859723473877.9375</v>
      </c>
      <c r="C19" s="16">
        <f>'BIFUbC-coal pre-CHP'!C19+CHP!C56</f>
        <v>8217174460023.5566</v>
      </c>
      <c r="D19" s="16">
        <f>'BIFUbC-coal pre-CHP'!D19+CHP!D56</f>
        <v>8574625446169.1758</v>
      </c>
      <c r="E19" s="16">
        <f>'BIFUbC-coal pre-CHP'!E19+CHP!E56</f>
        <v>8932076432314.7969</v>
      </c>
      <c r="F19" s="16">
        <f>'BIFUbC-coal pre-CHP'!F19+CHP!F56</f>
        <v>9289527418460.4141</v>
      </c>
      <c r="G19" s="16">
        <f>'BIFUbC-coal pre-CHP'!G19+CHP!G56</f>
        <v>9646978404606.0352</v>
      </c>
      <c r="H19" s="16">
        <f>'BIFUbC-coal pre-CHP'!H19+CHP!H56</f>
        <v>9822018954424.375</v>
      </c>
      <c r="I19" s="16">
        <f>'BIFUbC-coal pre-CHP'!I19+CHP!I56</f>
        <v>9997059504242.7578</v>
      </c>
      <c r="J19" s="16">
        <f>'BIFUbC-coal pre-CHP'!J19+CHP!J56</f>
        <v>10172100054061.143</v>
      </c>
      <c r="K19" s="16">
        <f>'BIFUbC-coal pre-CHP'!K19+CHP!K56</f>
        <v>10347140603879.525</v>
      </c>
      <c r="L19" s="16">
        <f>'BIFUbC-coal pre-CHP'!L19+CHP!L56</f>
        <v>10522181153697.957</v>
      </c>
      <c r="M19" s="16">
        <f>'BIFUbC-coal pre-CHP'!M19+CHP!M56</f>
        <v>10668317571700.178</v>
      </c>
      <c r="N19" s="16">
        <f>'BIFUbC-coal pre-CHP'!N19+CHP!N56</f>
        <v>10814453989702.398</v>
      </c>
      <c r="O19" s="16">
        <f>'BIFUbC-coal pre-CHP'!O19+CHP!O56</f>
        <v>10960590407704.617</v>
      </c>
      <c r="P19" s="16">
        <f>'BIFUbC-coal pre-CHP'!P19+CHP!P56</f>
        <v>11106726825706.84</v>
      </c>
      <c r="Q19" s="16">
        <f>'BIFUbC-coal pre-CHP'!Q19+CHP!Q56</f>
        <v>11252863243709.059</v>
      </c>
      <c r="R19" s="16">
        <f>'BIFUbC-coal pre-CHP'!R19+CHP!R56</f>
        <v>11403308352168.348</v>
      </c>
      <c r="S19" s="16">
        <f>'BIFUbC-coal pre-CHP'!S19+CHP!S56</f>
        <v>11553753460627.635</v>
      </c>
      <c r="T19" s="16">
        <f>'BIFUbC-coal pre-CHP'!T19+CHP!T56</f>
        <v>11704198569086.924</v>
      </c>
      <c r="U19" s="16">
        <f>'BIFUbC-coal pre-CHP'!U19+CHP!U56</f>
        <v>11854643677546.213</v>
      </c>
      <c r="V19" s="16">
        <f>'BIFUbC-coal pre-CHP'!V19+CHP!V56</f>
        <v>12005088786005.5</v>
      </c>
      <c r="W19" s="16">
        <f>'BIFUbC-coal pre-CHP'!W19+CHP!W56</f>
        <v>12149788973855.365</v>
      </c>
      <c r="X19" s="16">
        <f>'BIFUbC-coal pre-CHP'!X19+CHP!X56</f>
        <v>12298406153029.832</v>
      </c>
      <c r="Y19" s="16">
        <f>'BIFUbC-coal pre-CHP'!Y19+CHP!Y56</f>
        <v>12447023332204.344</v>
      </c>
      <c r="Z19" s="16">
        <f>'BIFUbC-coal pre-CHP'!Z19+CHP!Z56</f>
        <v>12595640511378.814</v>
      </c>
      <c r="AA19" s="16">
        <f>'BIFUbC-coal pre-CHP'!AA19+CHP!AA56</f>
        <v>12744257690553.279</v>
      </c>
      <c r="AB19" s="16">
        <f>'BIFUbC-coal pre-CHP'!AB19+CHP!AB56</f>
        <v>12892874869727.748</v>
      </c>
      <c r="AC19" s="16">
        <f>'BIFUbC-coal pre-CHP'!AC19+CHP!AC56</f>
        <v>13041492048902.215</v>
      </c>
      <c r="AD19" s="16">
        <f>'BIFUbC-coal pre-CHP'!AD19+CHP!AD56</f>
        <v>13190109228076.682</v>
      </c>
      <c r="AE19" s="16">
        <f>'BIFUbC-coal pre-CHP'!AE19+CHP!AE56</f>
        <v>13338726407251.15</v>
      </c>
      <c r="AF19" s="16">
        <f>'BIFUbC-coal pre-CHP'!AF19+CHP!AF56</f>
        <v>13487343586425.617</v>
      </c>
    </row>
    <row r="20" spans="1:32">
      <c r="A20" t="s">
        <v>20</v>
      </c>
      <c r="B20" s="16">
        <f>'BIFUbC-coal pre-CHP'!B20+CHP!B57</f>
        <v>12270005858053.414</v>
      </c>
      <c r="C20" s="16">
        <f>'BIFUbC-coal pre-CHP'!C20+CHP!C57</f>
        <v>12828031303675.068</v>
      </c>
      <c r="D20" s="16">
        <f>'BIFUbC-coal pre-CHP'!D20+CHP!D57</f>
        <v>13386056749296.725</v>
      </c>
      <c r="E20" s="16">
        <f>'BIFUbC-coal pre-CHP'!E20+CHP!E57</f>
        <v>13944082194918.381</v>
      </c>
      <c r="F20" s="16">
        <f>'BIFUbC-coal pre-CHP'!F20+CHP!F57</f>
        <v>14502107640540.035</v>
      </c>
      <c r="G20" s="16">
        <f>'BIFUbC-coal pre-CHP'!G20+CHP!G57</f>
        <v>15060133086161.691</v>
      </c>
      <c r="H20" s="16">
        <f>'BIFUbC-coal pre-CHP'!H20+CHP!H57</f>
        <v>15333393154255.184</v>
      </c>
      <c r="I20" s="16">
        <f>'BIFUbC-coal pre-CHP'!I20+CHP!I57</f>
        <v>15606653222348.748</v>
      </c>
      <c r="J20" s="16">
        <f>'BIFUbC-coal pre-CHP'!J20+CHP!J57</f>
        <v>15879913290442.311</v>
      </c>
      <c r="K20" s="16">
        <f>'BIFUbC-coal pre-CHP'!K20+CHP!K57</f>
        <v>16153173358535.875</v>
      </c>
      <c r="L20" s="16">
        <f>'BIFUbC-coal pre-CHP'!L20+CHP!L57</f>
        <v>16426433426629.51</v>
      </c>
      <c r="M20" s="16">
        <f>'BIFUbC-coal pre-CHP'!M20+CHP!M57</f>
        <v>16654570550145.576</v>
      </c>
      <c r="N20" s="16">
        <f>'BIFUbC-coal pre-CHP'!N20+CHP!N57</f>
        <v>16882707673661.635</v>
      </c>
      <c r="O20" s="16">
        <f>'BIFUbC-coal pre-CHP'!O20+CHP!O57</f>
        <v>17110844797177.697</v>
      </c>
      <c r="P20" s="16">
        <f>'BIFUbC-coal pre-CHP'!P20+CHP!P57</f>
        <v>17338981920693.758</v>
      </c>
      <c r="Q20" s="16">
        <f>'BIFUbC-coal pre-CHP'!Q20+CHP!Q57</f>
        <v>17567119044209.822</v>
      </c>
      <c r="R20" s="16">
        <f>'BIFUbC-coal pre-CHP'!R20+CHP!R57</f>
        <v>17801982569402.031</v>
      </c>
      <c r="S20" s="16">
        <f>'BIFUbC-coal pre-CHP'!S20+CHP!S57</f>
        <v>18036846094594.246</v>
      </c>
      <c r="T20" s="16">
        <f>'BIFUbC-coal pre-CHP'!T20+CHP!T57</f>
        <v>18271709619786.457</v>
      </c>
      <c r="U20" s="16">
        <f>'BIFUbC-coal pre-CHP'!U20+CHP!U57</f>
        <v>18506573144978.668</v>
      </c>
      <c r="V20" s="16">
        <f>'BIFUbC-coal pre-CHP'!V20+CHP!V57</f>
        <v>18741436670170.879</v>
      </c>
      <c r="W20" s="16">
        <f>'BIFUbC-coal pre-CHP'!W20+CHP!W57</f>
        <v>18967331659794.891</v>
      </c>
      <c r="X20" s="16">
        <f>'BIFUbC-coal pre-CHP'!X20+CHP!X57</f>
        <v>19199341560033.582</v>
      </c>
      <c r="Y20" s="16">
        <f>'BIFUbC-coal pre-CHP'!Y20+CHP!Y57</f>
        <v>19431351460272.34</v>
      </c>
      <c r="Z20" s="16">
        <f>'BIFUbC-coal pre-CHP'!Z20+CHP!Z57</f>
        <v>19663361360511.027</v>
      </c>
      <c r="AA20" s="16">
        <f>'BIFUbC-coal pre-CHP'!AA20+CHP!AA57</f>
        <v>19895371260749.715</v>
      </c>
      <c r="AB20" s="16">
        <f>'BIFUbC-coal pre-CHP'!AB20+CHP!AB57</f>
        <v>20127381160988.402</v>
      </c>
      <c r="AC20" s="16">
        <f>'BIFUbC-coal pre-CHP'!AC20+CHP!AC57</f>
        <v>20359391061227.09</v>
      </c>
      <c r="AD20" s="16">
        <f>'BIFUbC-coal pre-CHP'!AD20+CHP!AD57</f>
        <v>20591400961465.777</v>
      </c>
      <c r="AE20" s="16">
        <f>'BIFUbC-coal pre-CHP'!AE20+CHP!AE57</f>
        <v>20823410861704.461</v>
      </c>
      <c r="AF20" s="16">
        <f>'BIFUbC-coal pre-CHP'!AF20+CHP!AF57</f>
        <v>21055420761943.148</v>
      </c>
    </row>
    <row r="21" spans="1:32">
      <c r="A21" t="s">
        <v>21</v>
      </c>
      <c r="B21" s="16">
        <f>'BIFUbC-coal pre-CHP'!B21+CHP!B58</f>
        <v>12810869883901.018</v>
      </c>
      <c r="C21" s="16">
        <f>'BIFUbC-coal pre-CHP'!C21+CHP!C58</f>
        <v>13393493189746.693</v>
      </c>
      <c r="D21" s="16">
        <f>'BIFUbC-coal pre-CHP'!D21+CHP!D58</f>
        <v>13976116495592.373</v>
      </c>
      <c r="E21" s="16">
        <f>'BIFUbC-coal pre-CHP'!E21+CHP!E58</f>
        <v>14558739801438.051</v>
      </c>
      <c r="F21" s="16">
        <f>'BIFUbC-coal pre-CHP'!F21+CHP!F58</f>
        <v>15141363107283.727</v>
      </c>
      <c r="G21" s="16">
        <f>'BIFUbC-coal pre-CHP'!G21+CHP!G58</f>
        <v>15723986413129.406</v>
      </c>
      <c r="H21" s="16">
        <f>'BIFUbC-coal pre-CHP'!H21+CHP!H58</f>
        <v>16009291833298.703</v>
      </c>
      <c r="I21" s="16">
        <f>'BIFUbC-coal pre-CHP'!I21+CHP!I58</f>
        <v>16294597253468.076</v>
      </c>
      <c r="J21" s="16">
        <f>'BIFUbC-coal pre-CHP'!J21+CHP!J58</f>
        <v>16579902673637.447</v>
      </c>
      <c r="K21" s="16">
        <f>'BIFUbC-coal pre-CHP'!K21+CHP!K58</f>
        <v>16865208093806.816</v>
      </c>
      <c r="L21" s="16">
        <f>'BIFUbC-coal pre-CHP'!L21+CHP!L58</f>
        <v>17150513513976.262</v>
      </c>
      <c r="M21" s="16">
        <f>'BIFUbC-coal pre-CHP'!M21+CHP!M58</f>
        <v>17388706962199.717</v>
      </c>
      <c r="N21" s="16">
        <f>'BIFUbC-coal pre-CHP'!N21+CHP!N58</f>
        <v>17626900410423.172</v>
      </c>
      <c r="O21" s="16">
        <f>'BIFUbC-coal pre-CHP'!O21+CHP!O58</f>
        <v>17865093858646.625</v>
      </c>
      <c r="P21" s="16">
        <f>'BIFUbC-coal pre-CHP'!P21+CHP!P58</f>
        <v>18103287306870.082</v>
      </c>
      <c r="Q21" s="16">
        <f>'BIFUbC-coal pre-CHP'!Q21+CHP!Q58</f>
        <v>18341480755093.535</v>
      </c>
      <c r="R21" s="16">
        <f>'BIFUbC-coal pre-CHP'!R21+CHP!R58</f>
        <v>18586697105967.313</v>
      </c>
      <c r="S21" s="16">
        <f>'BIFUbC-coal pre-CHP'!S21+CHP!S58</f>
        <v>18831913456841.09</v>
      </c>
      <c r="T21" s="16">
        <f>'BIFUbC-coal pre-CHP'!T21+CHP!T58</f>
        <v>19077129807714.867</v>
      </c>
      <c r="U21" s="16">
        <f>'BIFUbC-coal pre-CHP'!U21+CHP!U58</f>
        <v>19322346158588.648</v>
      </c>
      <c r="V21" s="16">
        <f>'BIFUbC-coal pre-CHP'!V21+CHP!V58</f>
        <v>19567562509462.422</v>
      </c>
      <c r="W21" s="16">
        <f>'BIFUbC-coal pre-CHP'!W21+CHP!W58</f>
        <v>19803414990135.77</v>
      </c>
      <c r="X21" s="16">
        <f>'BIFUbC-coal pre-CHP'!X21+CHP!X58</f>
        <v>20045651927763.949</v>
      </c>
      <c r="Y21" s="16">
        <f>'BIFUbC-coal pre-CHP'!Y21+CHP!Y58</f>
        <v>20287888865392.203</v>
      </c>
      <c r="Z21" s="16">
        <f>'BIFUbC-coal pre-CHP'!Z21+CHP!Z58</f>
        <v>20530125803020.387</v>
      </c>
      <c r="AA21" s="16">
        <f>'BIFUbC-coal pre-CHP'!AA21+CHP!AA58</f>
        <v>20772362740648.563</v>
      </c>
      <c r="AB21" s="16">
        <f>'BIFUbC-coal pre-CHP'!AB21+CHP!AB58</f>
        <v>21014599678276.742</v>
      </c>
      <c r="AC21" s="16">
        <f>'BIFUbC-coal pre-CHP'!AC21+CHP!AC58</f>
        <v>21256836615904.922</v>
      </c>
      <c r="AD21" s="16">
        <f>'BIFUbC-coal pre-CHP'!AD21+CHP!AD58</f>
        <v>21499073553533.102</v>
      </c>
      <c r="AE21" s="16">
        <f>'BIFUbC-coal pre-CHP'!AE21+CHP!AE58</f>
        <v>21741310491161.277</v>
      </c>
      <c r="AF21" s="16">
        <f>'BIFUbC-coal pre-CHP'!AF21+CHP!AF58</f>
        <v>21983547428789.461</v>
      </c>
    </row>
    <row r="22" spans="1:32">
      <c r="A22" t="s">
        <v>22</v>
      </c>
      <c r="B22" s="16">
        <f>'BIFUbC-coal pre-CHP'!B22+CHP!B59</f>
        <v>3280616480478.3545</v>
      </c>
      <c r="C22" s="16">
        <f>'BIFUbC-coal pre-CHP'!C22+CHP!C59</f>
        <v>3429815062338.1279</v>
      </c>
      <c r="D22" s="16">
        <f>'BIFUbC-coal pre-CHP'!D22+CHP!D59</f>
        <v>3579013644197.9009</v>
      </c>
      <c r="E22" s="16">
        <f>'BIFUbC-coal pre-CHP'!E22+CHP!E59</f>
        <v>3728212226057.6743</v>
      </c>
      <c r="F22" s="16">
        <f>'BIFUbC-coal pre-CHP'!F22+CHP!F59</f>
        <v>3877410807917.4478</v>
      </c>
      <c r="G22" s="16">
        <f>'BIFUbC-coal pre-CHP'!G22+CHP!G59</f>
        <v>4026609389777.2207</v>
      </c>
      <c r="H22" s="16">
        <f>'BIFUbC-coal pre-CHP'!H22+CHP!H59</f>
        <v>4099670600441.2539</v>
      </c>
      <c r="I22" s="16">
        <f>'BIFUbC-coal pre-CHP'!I22+CHP!I59</f>
        <v>4172731811105.3047</v>
      </c>
      <c r="J22" s="16">
        <f>'BIFUbC-coal pre-CHP'!J22+CHP!J59</f>
        <v>4245793021769.3555</v>
      </c>
      <c r="K22" s="16">
        <f>'BIFUbC-coal pre-CHP'!K22+CHP!K59</f>
        <v>4318854232433.4072</v>
      </c>
      <c r="L22" s="16">
        <f>'BIFUbC-coal pre-CHP'!L22+CHP!L59</f>
        <v>4391915443097.4771</v>
      </c>
      <c r="M22" s="16">
        <f>'BIFUbC-coal pre-CHP'!M22+CHP!M59</f>
        <v>4452912187180.0791</v>
      </c>
      <c r="N22" s="16">
        <f>'BIFUbC-coal pre-CHP'!N22+CHP!N59</f>
        <v>4513908931262.6816</v>
      </c>
      <c r="O22" s="16">
        <f>'BIFUbC-coal pre-CHP'!O22+CHP!O59</f>
        <v>4574905675345.2852</v>
      </c>
      <c r="P22" s="16">
        <f>'BIFUbC-coal pre-CHP'!P22+CHP!P59</f>
        <v>4635902419427.8887</v>
      </c>
      <c r="Q22" s="16">
        <f>'BIFUbC-coal pre-CHP'!Q22+CHP!Q59</f>
        <v>4696899163510.4902</v>
      </c>
      <c r="R22" s="16">
        <f>'BIFUbC-coal pre-CHP'!R22+CHP!R59</f>
        <v>4759694337394.0547</v>
      </c>
      <c r="S22" s="16">
        <f>'BIFUbC-coal pre-CHP'!S22+CHP!S59</f>
        <v>4822489511277.6182</v>
      </c>
      <c r="T22" s="16">
        <f>'BIFUbC-coal pre-CHP'!T22+CHP!T59</f>
        <v>4885284685161.1826</v>
      </c>
      <c r="U22" s="16">
        <f>'BIFUbC-coal pre-CHP'!U22+CHP!U59</f>
        <v>4948079859044.7471</v>
      </c>
      <c r="V22" s="16">
        <f>'BIFUbC-coal pre-CHP'!V22+CHP!V59</f>
        <v>5010875032928.3105</v>
      </c>
      <c r="W22" s="16">
        <f>'BIFUbC-coal pre-CHP'!W22+CHP!W59</f>
        <v>5071272300410.5928</v>
      </c>
      <c r="X22" s="16">
        <f>'BIFUbC-coal pre-CHP'!X22+CHP!X59</f>
        <v>5133304504075.5654</v>
      </c>
      <c r="Y22" s="16">
        <f>'BIFUbC-coal pre-CHP'!Y22+CHP!Y59</f>
        <v>5195336707740.5566</v>
      </c>
      <c r="Z22" s="16">
        <f>'BIFUbC-coal pre-CHP'!Z22+CHP!Z59</f>
        <v>5257368911405.5303</v>
      </c>
      <c r="AA22" s="16">
        <f>'BIFUbC-coal pre-CHP'!AA22+CHP!AA59</f>
        <v>5319401115070.502</v>
      </c>
      <c r="AB22" s="16">
        <f>'BIFUbC-coal pre-CHP'!AB22+CHP!AB59</f>
        <v>5381433318735.4756</v>
      </c>
      <c r="AC22" s="16">
        <f>'BIFUbC-coal pre-CHP'!AC22+CHP!AC59</f>
        <v>5443465522400.4473</v>
      </c>
      <c r="AD22" s="16">
        <f>'BIFUbC-coal pre-CHP'!AD22+CHP!AD59</f>
        <v>5505497726065.4199</v>
      </c>
      <c r="AE22" s="16">
        <f>'BIFUbC-coal pre-CHP'!AE22+CHP!AE59</f>
        <v>5567529929730.3926</v>
      </c>
      <c r="AF22" s="16">
        <f>'BIFUbC-coal pre-CHP'!AF22+CHP!AF59</f>
        <v>5629562133395.3662</v>
      </c>
    </row>
    <row r="23" spans="1:32">
      <c r="A23" t="s">
        <v>23</v>
      </c>
      <c r="B23" s="16">
        <f>'BIFUbC-coal pre-CHP'!B23+CHP!B60</f>
        <v>65322950797138.961</v>
      </c>
      <c r="C23" s="16">
        <f>'BIFUbC-coal pre-CHP'!C23+CHP!C60</f>
        <v>71424734891018.266</v>
      </c>
      <c r="D23" s="16">
        <f>'BIFUbC-coal pre-CHP'!D23+CHP!D60</f>
        <v>77526518984897.563</v>
      </c>
      <c r="E23" s="16">
        <f>'BIFUbC-coal pre-CHP'!E23+CHP!E60</f>
        <v>83628303078776.844</v>
      </c>
      <c r="F23" s="16">
        <f>'BIFUbC-coal pre-CHP'!F23+CHP!F60</f>
        <v>89730087172656.141</v>
      </c>
      <c r="G23" s="16">
        <f>'BIFUbC-coal pre-CHP'!G23+CHP!G60</f>
        <v>95831871266535.438</v>
      </c>
      <c r="H23" s="16">
        <f>'BIFUbC-coal pre-CHP'!H23+CHP!H60</f>
        <v>98019078052704.094</v>
      </c>
      <c r="I23" s="16">
        <f>'BIFUbC-coal pre-CHP'!I23+CHP!I60</f>
        <v>100206284838872.83</v>
      </c>
      <c r="J23" s="16">
        <f>'BIFUbC-coal pre-CHP'!J23+CHP!J60</f>
        <v>102393491625041.55</v>
      </c>
      <c r="K23" s="16">
        <f>'BIFUbC-coal pre-CHP'!K23+CHP!K60</f>
        <v>104580698411210.27</v>
      </c>
      <c r="L23" s="16">
        <f>'BIFUbC-coal pre-CHP'!L23+CHP!L60</f>
        <v>106767905197378.98</v>
      </c>
      <c r="M23" s="16">
        <f>'BIFUbC-coal pre-CHP'!M23+CHP!M60</f>
        <v>108284195618405.45</v>
      </c>
      <c r="N23" s="16">
        <f>'BIFUbC-coal pre-CHP'!N23+CHP!N60</f>
        <v>109800486039431.92</v>
      </c>
      <c r="O23" s="16">
        <f>'BIFUbC-coal pre-CHP'!O23+CHP!O60</f>
        <v>111316776460458.39</v>
      </c>
      <c r="P23" s="16">
        <f>'BIFUbC-coal pre-CHP'!P23+CHP!P60</f>
        <v>112833066881484.86</v>
      </c>
      <c r="Q23" s="16">
        <f>'BIFUbC-coal pre-CHP'!Q23+CHP!Q60</f>
        <v>114349357302511.34</v>
      </c>
      <c r="R23" s="16">
        <f>'BIFUbC-coal pre-CHP'!R23+CHP!R60</f>
        <v>115329251993033.11</v>
      </c>
      <c r="S23" s="16">
        <f>'BIFUbC-coal pre-CHP'!S23+CHP!S60</f>
        <v>116309146683554.92</v>
      </c>
      <c r="T23" s="16">
        <f>'BIFUbC-coal pre-CHP'!T23+CHP!T60</f>
        <v>117289041374076.72</v>
      </c>
      <c r="U23" s="16">
        <f>'BIFUbC-coal pre-CHP'!U23+CHP!U60</f>
        <v>118268936064598.53</v>
      </c>
      <c r="V23" s="16">
        <f>'BIFUbC-coal pre-CHP'!V23+CHP!V60</f>
        <v>119248830755120.33</v>
      </c>
      <c r="W23" s="16">
        <f>'BIFUbC-coal pre-CHP'!W23+CHP!W60</f>
        <v>120943919752981.7</v>
      </c>
      <c r="X23" s="16">
        <f>'BIFUbC-coal pre-CHP'!X23+CHP!X60</f>
        <v>122151376268565.97</v>
      </c>
      <c r="Y23" s="16">
        <f>'BIFUbC-coal pre-CHP'!Y23+CHP!Y60</f>
        <v>123358832784150.67</v>
      </c>
      <c r="Z23" s="16">
        <f>'BIFUbC-coal pre-CHP'!Z23+CHP!Z60</f>
        <v>124566289299734.94</v>
      </c>
      <c r="AA23" s="16">
        <f>'BIFUbC-coal pre-CHP'!AA23+CHP!AA60</f>
        <v>125773745815319.22</v>
      </c>
      <c r="AB23" s="16">
        <f>'BIFUbC-coal pre-CHP'!AB23+CHP!AB60</f>
        <v>126981202330903.48</v>
      </c>
      <c r="AC23" s="16">
        <f>'BIFUbC-coal pre-CHP'!AC23+CHP!AC60</f>
        <v>128188658846488.17</v>
      </c>
      <c r="AD23" s="16">
        <f>'BIFUbC-coal pre-CHP'!AD23+CHP!AD60</f>
        <v>129396115362072.45</v>
      </c>
      <c r="AE23" s="16">
        <f>'BIFUbC-coal pre-CHP'!AE23+CHP!AE60</f>
        <v>130603571877656.73</v>
      </c>
      <c r="AF23" s="16">
        <f>'BIFUbC-coal pre-CHP'!AF23+CHP!AF60</f>
        <v>131811028393241.42</v>
      </c>
    </row>
    <row r="24" spans="1:32">
      <c r="A24" t="s">
        <v>24</v>
      </c>
      <c r="B24" s="16">
        <f>'BIFUbC-coal pre-CHP'!B24+CHP!B61</f>
        <v>0</v>
      </c>
      <c r="C24" s="16">
        <f>'BIFUbC-coal pre-CHP'!C24+CHP!C61</f>
        <v>0</v>
      </c>
      <c r="D24" s="16">
        <f>'BIFUbC-coal pre-CHP'!D24+CHP!D61</f>
        <v>0</v>
      </c>
      <c r="E24" s="16">
        <f>'BIFUbC-coal pre-CHP'!E24+CHP!E61</f>
        <v>0</v>
      </c>
      <c r="F24" s="16">
        <f>'BIFUbC-coal pre-CHP'!F24+CHP!F61</f>
        <v>0</v>
      </c>
      <c r="G24" s="16">
        <f>'BIFUbC-coal pre-CHP'!G24+CHP!G61</f>
        <v>0</v>
      </c>
      <c r="H24" s="16">
        <f>'BIFUbC-coal pre-CHP'!H24+CHP!H61</f>
        <v>0</v>
      </c>
      <c r="I24" s="16">
        <f>'BIFUbC-coal pre-CHP'!I24+CHP!I61</f>
        <v>0</v>
      </c>
      <c r="J24" s="16">
        <f>'BIFUbC-coal pre-CHP'!J24+CHP!J61</f>
        <v>0</v>
      </c>
      <c r="K24" s="16">
        <f>'BIFUbC-coal pre-CHP'!K24+CHP!K61</f>
        <v>0</v>
      </c>
      <c r="L24" s="16">
        <f>'BIFUbC-coal pre-CHP'!L24+CHP!L61</f>
        <v>0</v>
      </c>
      <c r="M24" s="16">
        <f>'BIFUbC-coal pre-CHP'!M24+CHP!M61</f>
        <v>0</v>
      </c>
      <c r="N24" s="16">
        <f>'BIFUbC-coal pre-CHP'!N24+CHP!N61</f>
        <v>0</v>
      </c>
      <c r="O24" s="16">
        <f>'BIFUbC-coal pre-CHP'!O24+CHP!O61</f>
        <v>0</v>
      </c>
      <c r="P24" s="16">
        <f>'BIFUbC-coal pre-CHP'!P24+CHP!P61</f>
        <v>0</v>
      </c>
      <c r="Q24" s="16">
        <f>'BIFUbC-coal pre-CHP'!Q24+CHP!Q61</f>
        <v>0</v>
      </c>
      <c r="R24" s="16">
        <f>'BIFUbC-coal pre-CHP'!R24+CHP!R61</f>
        <v>0</v>
      </c>
      <c r="S24" s="16">
        <f>'BIFUbC-coal pre-CHP'!S24+CHP!S61</f>
        <v>0</v>
      </c>
      <c r="T24" s="16">
        <f>'BIFUbC-coal pre-CHP'!T24+CHP!T61</f>
        <v>0</v>
      </c>
      <c r="U24" s="16">
        <f>'BIFUbC-coal pre-CHP'!U24+CHP!U61</f>
        <v>0</v>
      </c>
      <c r="V24" s="16">
        <f>'BIFUbC-coal pre-CHP'!V24+CHP!V61</f>
        <v>0</v>
      </c>
      <c r="W24" s="16">
        <f>'BIFUbC-coal pre-CHP'!W24+CHP!W61</f>
        <v>0</v>
      </c>
      <c r="X24" s="16">
        <f>'BIFUbC-coal pre-CHP'!X24+CHP!X61</f>
        <v>0</v>
      </c>
      <c r="Y24" s="16">
        <f>'BIFUbC-coal pre-CHP'!Y24+CHP!Y61</f>
        <v>0</v>
      </c>
      <c r="Z24" s="16">
        <f>'BIFUbC-coal pre-CHP'!Z24+CHP!Z61</f>
        <v>0</v>
      </c>
      <c r="AA24" s="16">
        <f>'BIFUbC-coal pre-CHP'!AA24+CHP!AA61</f>
        <v>0</v>
      </c>
      <c r="AB24" s="16">
        <f>'BIFUbC-coal pre-CHP'!AB24+CHP!AB61</f>
        <v>0</v>
      </c>
      <c r="AC24" s="16">
        <f>'BIFUbC-coal pre-CHP'!AC24+CHP!AC61</f>
        <v>0</v>
      </c>
      <c r="AD24" s="16">
        <f>'BIFUbC-coal pre-CHP'!AD24+CHP!AD61</f>
        <v>0</v>
      </c>
      <c r="AE24" s="16">
        <f>'BIFUbC-coal pre-CHP'!AE24+CHP!AE61</f>
        <v>0</v>
      </c>
      <c r="AF24" s="16">
        <f>'BIFUbC-coal pre-CHP'!AF24+CHP!AF61</f>
        <v>0</v>
      </c>
    </row>
    <row r="25" spans="1:32">
      <c r="A25" t="s">
        <v>25</v>
      </c>
      <c r="B25" s="16">
        <f>'BIFUbC-coal pre-CHP'!B25+CHP!B62</f>
        <v>949838000247.33459</v>
      </c>
      <c r="C25" s="16">
        <f>'BIFUbC-coal pre-CHP'!C25+CHP!C62</f>
        <v>950787838247.58179</v>
      </c>
      <c r="D25" s="16">
        <f>'BIFUbC-coal pre-CHP'!D25+CHP!D62</f>
        <v>951738626085.82935</v>
      </c>
      <c r="E25" s="16">
        <f>'BIFUbC-coal pre-CHP'!E25+CHP!E62</f>
        <v>952690364711.91504</v>
      </c>
      <c r="F25" s="16">
        <f>'BIFUbC-coal pre-CHP'!F25+CHP!F62</f>
        <v>953643055076.62683</v>
      </c>
      <c r="G25" s="16">
        <f>'BIFUbC-coal pre-CHP'!G25+CHP!G62</f>
        <v>954596698131.70337</v>
      </c>
      <c r="H25" s="16">
        <f>'BIFUbC-coal pre-CHP'!H25+CHP!H62</f>
        <v>955551294829.83508</v>
      </c>
      <c r="I25" s="16">
        <f>'BIFUbC-coal pre-CHP'!I25+CHP!I62</f>
        <v>956506846124.66479</v>
      </c>
      <c r="J25" s="16">
        <f>'BIFUbC-coal pre-CHP'!J25+CHP!J62</f>
        <v>957463352970.78931</v>
      </c>
      <c r="K25" s="16">
        <f>'BIFUbC-coal pre-CHP'!K25+CHP!K62</f>
        <v>958420816323.76001</v>
      </c>
      <c r="L25" s="16">
        <f>'BIFUbC-coal pre-CHP'!L25+CHP!L62</f>
        <v>959379237140.08374</v>
      </c>
      <c r="M25" s="16">
        <f>'BIFUbC-coal pre-CHP'!M25+CHP!M62</f>
        <v>960338616377.22363</v>
      </c>
      <c r="N25" s="16">
        <f>'BIFUbC-coal pre-CHP'!N25+CHP!N62</f>
        <v>961298954993.60083</v>
      </c>
      <c r="O25" s="16">
        <f>'BIFUbC-coal pre-CHP'!O25+CHP!O62</f>
        <v>962260253948.59424</v>
      </c>
      <c r="P25" s="16">
        <f>'BIFUbC-coal pre-CHP'!P25+CHP!P62</f>
        <v>963222514202.54272</v>
      </c>
      <c r="Q25" s="16">
        <f>'BIFUbC-coal pre-CHP'!Q25+CHP!Q62</f>
        <v>964185736716.74524</v>
      </c>
      <c r="R25" s="16">
        <f>'BIFUbC-coal pre-CHP'!R25+CHP!R62</f>
        <v>965149922453.46179</v>
      </c>
      <c r="S25" s="16">
        <f>'BIFUbC-coal pre-CHP'!S25+CHP!S62</f>
        <v>966115072375.91504</v>
      </c>
      <c r="T25" s="16">
        <f>'BIFUbC-coal pre-CHP'!T25+CHP!T62</f>
        <v>967081187448.29077</v>
      </c>
      <c r="U25" s="16">
        <f>'BIFUbC-coal pre-CHP'!U25+CHP!U62</f>
        <v>968048268635.73914</v>
      </c>
      <c r="V25" s="16">
        <f>'BIFUbC-coal pre-CHP'!V25+CHP!V62</f>
        <v>969016316904.37476</v>
      </c>
      <c r="W25" s="16">
        <f>'BIFUbC-coal pre-CHP'!W25+CHP!W62</f>
        <v>964171235319.85291</v>
      </c>
      <c r="X25" s="16">
        <f>'BIFUbC-coal pre-CHP'!X25+CHP!X62</f>
        <v>959350379143.25342</v>
      </c>
      <c r="Y25" s="16">
        <f>'BIFUbC-coal pre-CHP'!Y25+CHP!Y62</f>
        <v>954553627247.53723</v>
      </c>
      <c r="Z25" s="16">
        <f>'BIFUbC-coal pre-CHP'!Z25+CHP!Z62</f>
        <v>949780859111.29956</v>
      </c>
      <c r="AA25" s="16">
        <f>'BIFUbC-coal pre-CHP'!AA25+CHP!AA62</f>
        <v>945031954815.74304</v>
      </c>
      <c r="AB25" s="16">
        <f>'BIFUbC-coal pre-CHP'!AB25+CHP!AB62</f>
        <v>940306795041.66431</v>
      </c>
      <c r="AC25" s="16">
        <f>'BIFUbC-coal pre-CHP'!AC25+CHP!AC62</f>
        <v>935605261066.45605</v>
      </c>
      <c r="AD25" s="16">
        <f>'BIFUbC-coal pre-CHP'!AD25+CHP!AD62</f>
        <v>930927234761.12378</v>
      </c>
      <c r="AE25" s="16">
        <f>'BIFUbC-coal pre-CHP'!AE25+CHP!AE62</f>
        <v>926272598587.31812</v>
      </c>
      <c r="AF25" s="16">
        <f>'BIFUbC-coal pre-CHP'!AF25+CHP!AF62</f>
        <v>921641235594.38135</v>
      </c>
    </row>
    <row r="26" spans="1:32">
      <c r="A26" t="s">
        <v>26</v>
      </c>
      <c r="B26" s="16">
        <f>'BIFUbC-coal pre-CHP'!B26+CHP!B63</f>
        <v>24720931272.891922</v>
      </c>
      <c r="C26" s="16">
        <f>'BIFUbC-coal pre-CHP'!C26+CHP!C63</f>
        <v>26678319742.736271</v>
      </c>
      <c r="D26" s="16">
        <f>'BIFUbC-coal pre-CHP'!D26+CHP!D63</f>
        <v>28635708212.580612</v>
      </c>
      <c r="E26" s="16">
        <f>'BIFUbC-coal pre-CHP'!E26+CHP!E63</f>
        <v>30593096682.424957</v>
      </c>
      <c r="F26" s="16">
        <f>'BIFUbC-coal pre-CHP'!F26+CHP!F63</f>
        <v>32550485152.269299</v>
      </c>
      <c r="G26" s="16">
        <f>'BIFUbC-coal pre-CHP'!G26+CHP!G63</f>
        <v>34507873622.113647</v>
      </c>
      <c r="H26" s="16">
        <f>'BIFUbC-coal pre-CHP'!H26+CHP!H63</f>
        <v>35186912017.983505</v>
      </c>
      <c r="I26" s="16">
        <f>'BIFUbC-coal pre-CHP'!I26+CHP!I63</f>
        <v>35865950413.853394</v>
      </c>
      <c r="J26" s="16">
        <f>'BIFUbC-coal pre-CHP'!J26+CHP!J63</f>
        <v>36544988809.723274</v>
      </c>
      <c r="K26" s="16">
        <f>'BIFUbC-coal pre-CHP'!K26+CHP!K63</f>
        <v>37224027205.593163</v>
      </c>
      <c r="L26" s="16">
        <f>'BIFUbC-coal pre-CHP'!L26+CHP!L63</f>
        <v>37903065601.463043</v>
      </c>
      <c r="M26" s="16">
        <f>'BIFUbC-coal pre-CHP'!M26+CHP!M63</f>
        <v>38364048796.052422</v>
      </c>
      <c r="N26" s="16">
        <f>'BIFUbC-coal pre-CHP'!N26+CHP!N63</f>
        <v>38825031990.6418</v>
      </c>
      <c r="O26" s="16">
        <f>'BIFUbC-coal pre-CHP'!O26+CHP!O63</f>
        <v>39286015185.231171</v>
      </c>
      <c r="P26" s="16">
        <f>'BIFUbC-coal pre-CHP'!P26+CHP!P63</f>
        <v>39746998379.820549</v>
      </c>
      <c r="Q26" s="16">
        <f>'BIFUbC-coal pre-CHP'!Q26+CHP!Q63</f>
        <v>40207981574.409927</v>
      </c>
      <c r="R26" s="16">
        <f>'BIFUbC-coal pre-CHP'!R26+CHP!R63</f>
        <v>40508017086.661598</v>
      </c>
      <c r="S26" s="16">
        <f>'BIFUbC-coal pre-CHP'!S26+CHP!S63</f>
        <v>40808052598.913269</v>
      </c>
      <c r="T26" s="16">
        <f>'BIFUbC-coal pre-CHP'!T26+CHP!T63</f>
        <v>41108088111.16494</v>
      </c>
      <c r="U26" s="16">
        <f>'BIFUbC-coal pre-CHP'!U26+CHP!U63</f>
        <v>41408123623.416611</v>
      </c>
      <c r="V26" s="16">
        <f>'BIFUbC-coal pre-CHP'!V26+CHP!V63</f>
        <v>41708159135.668274</v>
      </c>
      <c r="W26" s="16">
        <f>'BIFUbC-coal pre-CHP'!W26+CHP!W63</f>
        <v>42222791557.703568</v>
      </c>
      <c r="X26" s="16">
        <f>'BIFUbC-coal pre-CHP'!X26+CHP!X63</f>
        <v>42591107904.886353</v>
      </c>
      <c r="Y26" s="16">
        <f>'BIFUbC-coal pre-CHP'!Y26+CHP!Y63</f>
        <v>42959424252.06926</v>
      </c>
      <c r="Z26" s="16">
        <f>'BIFUbC-coal pre-CHP'!Z26+CHP!Z63</f>
        <v>43327740599.252045</v>
      </c>
      <c r="AA26" s="16">
        <f>'BIFUbC-coal pre-CHP'!AA26+CHP!AA63</f>
        <v>43696056946.434837</v>
      </c>
      <c r="AB26" s="16">
        <f>'BIFUbC-coal pre-CHP'!AB26+CHP!AB63</f>
        <v>44064373293.617615</v>
      </c>
      <c r="AC26" s="16">
        <f>'BIFUbC-coal pre-CHP'!AC26+CHP!AC63</f>
        <v>44432689640.800522</v>
      </c>
      <c r="AD26" s="16">
        <f>'BIFUbC-coal pre-CHP'!AD26+CHP!AD63</f>
        <v>44801005987.983307</v>
      </c>
      <c r="AE26" s="16">
        <f>'BIFUbC-coal pre-CHP'!AE26+CHP!AE63</f>
        <v>45169322335.166092</v>
      </c>
      <c r="AF26" s="16">
        <f>'BIFUbC-coal pre-CHP'!AF26+CHP!AF63</f>
        <v>45537638682.349007</v>
      </c>
    </row>
    <row r="55" spans="2:2">
      <c r="B55" s="21"/>
    </row>
    <row r="56" spans="2:2">
      <c r="B56" s="21"/>
    </row>
    <row r="57" spans="2:2">
      <c r="B57" s="21"/>
    </row>
    <row r="58" spans="2:2">
      <c r="B58" s="21"/>
    </row>
    <row r="59" spans="2:2">
      <c r="B59" s="21"/>
    </row>
    <row r="60" spans="2:2">
      <c r="B60" s="21"/>
    </row>
    <row r="61" spans="2:2">
      <c r="B61" s="21"/>
    </row>
    <row r="62" spans="2:2">
      <c r="B62" s="21"/>
    </row>
    <row r="63" spans="2:2">
      <c r="B63" s="21"/>
    </row>
    <row r="64" spans="2:2">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sheetData>
  <phoneticPr fontId="3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I82"/>
  <sheetViews>
    <sheetView topLeftCell="S12" zoomScaleNormal="100" workbookViewId="0">
      <selection activeCell="B2" sqref="B2:AF26"/>
    </sheetView>
  </sheetViews>
  <sheetFormatPr defaultColWidth="9.140625" defaultRowHeight="15"/>
  <cols>
    <col min="1" max="1" width="39.85546875" customWidth="1"/>
    <col min="2" max="2" width="22" bestFit="1" customWidth="1"/>
    <col min="3" max="33" width="10.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'BIFUbC-natural-gas pre-CHP'!B2+CHP!B95</f>
        <v>21066504401630.84</v>
      </c>
      <c r="C2" s="16">
        <f>'BIFUbC-natural-gas pre-CHP'!C2+CHP!C95</f>
        <v>21840635633341.961</v>
      </c>
      <c r="D2" s="16">
        <f>'BIFUbC-natural-gas pre-CHP'!D2+CHP!D95</f>
        <v>22614766865053.078</v>
      </c>
      <c r="E2" s="16">
        <f>'BIFUbC-natural-gas pre-CHP'!E2+CHP!E95</f>
        <v>23388898096764.195</v>
      </c>
      <c r="F2" s="16">
        <f>'BIFUbC-natural-gas pre-CHP'!F2+CHP!F95</f>
        <v>24163029328475.316</v>
      </c>
      <c r="G2" s="16">
        <f>'BIFUbC-natural-gas pre-CHP'!G2+CHP!G95</f>
        <v>24937160560186.434</v>
      </c>
      <c r="H2" s="16">
        <f>'BIFUbC-natural-gas pre-CHP'!H2+CHP!H95</f>
        <v>25138005849525.375</v>
      </c>
      <c r="I2" s="16">
        <f>'BIFUbC-natural-gas pre-CHP'!I2+CHP!I95</f>
        <v>25338851138864.313</v>
      </c>
      <c r="J2" s="16">
        <f>'BIFUbC-natural-gas pre-CHP'!J2+CHP!J95</f>
        <v>25539696428203.258</v>
      </c>
      <c r="K2" s="16">
        <f>'BIFUbC-natural-gas pre-CHP'!K2+CHP!K95</f>
        <v>25740541717542.191</v>
      </c>
      <c r="L2" s="16">
        <f>'BIFUbC-natural-gas pre-CHP'!L2+CHP!L95</f>
        <v>25941387006881.137</v>
      </c>
      <c r="M2" s="16">
        <f>'BIFUbC-natural-gas pre-CHP'!M2+CHP!M95</f>
        <v>26047507914169.199</v>
      </c>
      <c r="N2" s="16">
        <f>'BIFUbC-natural-gas pre-CHP'!N2+CHP!N95</f>
        <v>26153628821457.258</v>
      </c>
      <c r="O2" s="16">
        <f>'BIFUbC-natural-gas pre-CHP'!O2+CHP!O95</f>
        <v>26259749728745.32</v>
      </c>
      <c r="P2" s="16">
        <f>'BIFUbC-natural-gas pre-CHP'!P2+CHP!P95</f>
        <v>26365870636033.383</v>
      </c>
      <c r="Q2" s="16">
        <f>'BIFUbC-natural-gas pre-CHP'!Q2+CHP!Q95</f>
        <v>26471991543321.445</v>
      </c>
      <c r="R2" s="16">
        <f>'BIFUbC-natural-gas pre-CHP'!R2+CHP!R95</f>
        <v>26547804089378.328</v>
      </c>
      <c r="S2" s="16">
        <f>'BIFUbC-natural-gas pre-CHP'!S2+CHP!S95</f>
        <v>26623616635435.211</v>
      </c>
      <c r="T2" s="16">
        <f>'BIFUbC-natural-gas pre-CHP'!T2+CHP!T95</f>
        <v>26699429181492.09</v>
      </c>
      <c r="U2" s="16">
        <f>'BIFUbC-natural-gas pre-CHP'!U2+CHP!U95</f>
        <v>26775241727548.973</v>
      </c>
      <c r="V2" s="16">
        <f>'BIFUbC-natural-gas pre-CHP'!V2+CHP!V95</f>
        <v>26851054273605.852</v>
      </c>
      <c r="W2" s="16">
        <f>'BIFUbC-natural-gas pre-CHP'!W2+CHP!W95</f>
        <v>26967277967970.996</v>
      </c>
      <c r="X2" s="16">
        <f>'BIFUbC-natural-gas pre-CHP'!X2+CHP!X95</f>
        <v>27055948606671.387</v>
      </c>
      <c r="Y2" s="16">
        <f>'BIFUbC-natural-gas pre-CHP'!Y2+CHP!Y95</f>
        <v>27144619245371.809</v>
      </c>
      <c r="Z2" s="16">
        <f>'BIFUbC-natural-gas pre-CHP'!Z2+CHP!Z95</f>
        <v>27233289884072.223</v>
      </c>
      <c r="AA2" s="16">
        <f>'BIFUbC-natural-gas pre-CHP'!AA2+CHP!AA95</f>
        <v>27321960522772.641</v>
      </c>
      <c r="AB2" s="16">
        <f>'BIFUbC-natural-gas pre-CHP'!AB2+CHP!AB95</f>
        <v>27410631161473.035</v>
      </c>
      <c r="AC2" s="16">
        <f>'BIFUbC-natural-gas pre-CHP'!AC2+CHP!AC95</f>
        <v>27499301800173.457</v>
      </c>
      <c r="AD2" s="16">
        <f>'BIFUbC-natural-gas pre-CHP'!AD2+CHP!AD95</f>
        <v>27587972438873.875</v>
      </c>
      <c r="AE2" s="16">
        <f>'BIFUbC-natural-gas pre-CHP'!AE2+CHP!AE95</f>
        <v>27676643077574.297</v>
      </c>
      <c r="AF2" s="16">
        <f>'BIFUbC-natural-gas pre-CHP'!AF2+CHP!AF95</f>
        <v>27765313716274.711</v>
      </c>
    </row>
    <row r="3" spans="1:35">
      <c r="A3" t="s">
        <v>3</v>
      </c>
      <c r="B3" s="16">
        <f>'BIFUbC-natural-gas pre-CHP'!B3+CHP!B96</f>
        <v>0</v>
      </c>
      <c r="C3" s="16">
        <f>'BIFUbC-natural-gas pre-CHP'!C3+CHP!C96</f>
        <v>0</v>
      </c>
      <c r="D3" s="16">
        <f>'BIFUbC-natural-gas pre-CHP'!D3+CHP!D96</f>
        <v>0</v>
      </c>
      <c r="E3" s="16">
        <f>'BIFUbC-natural-gas pre-CHP'!E3+CHP!E96</f>
        <v>0</v>
      </c>
      <c r="F3" s="16">
        <f>'BIFUbC-natural-gas pre-CHP'!F3+CHP!F96</f>
        <v>0</v>
      </c>
      <c r="G3" s="16">
        <f>'BIFUbC-natural-gas pre-CHP'!G3+CHP!G96</f>
        <v>0</v>
      </c>
      <c r="H3" s="16">
        <f>'BIFUbC-natural-gas pre-CHP'!H3+CHP!H96</f>
        <v>0</v>
      </c>
      <c r="I3" s="16">
        <f>'BIFUbC-natural-gas pre-CHP'!I3+CHP!I96</f>
        <v>0</v>
      </c>
      <c r="J3" s="16">
        <f>'BIFUbC-natural-gas pre-CHP'!J3+CHP!J96</f>
        <v>0</v>
      </c>
      <c r="K3" s="16">
        <f>'BIFUbC-natural-gas pre-CHP'!K3+CHP!K96</f>
        <v>0</v>
      </c>
      <c r="L3" s="16">
        <f>'BIFUbC-natural-gas pre-CHP'!L3+CHP!L96</f>
        <v>0</v>
      </c>
      <c r="M3" s="16">
        <f>'BIFUbC-natural-gas pre-CHP'!M3+CHP!M96</f>
        <v>0</v>
      </c>
      <c r="N3" s="16">
        <f>'BIFUbC-natural-gas pre-CHP'!N3+CHP!N96</f>
        <v>0</v>
      </c>
      <c r="O3" s="16">
        <f>'BIFUbC-natural-gas pre-CHP'!O3+CHP!O96</f>
        <v>0</v>
      </c>
      <c r="P3" s="16">
        <f>'BIFUbC-natural-gas pre-CHP'!P3+CHP!P96</f>
        <v>0</v>
      </c>
      <c r="Q3" s="16">
        <f>'BIFUbC-natural-gas pre-CHP'!Q3+CHP!Q96</f>
        <v>0</v>
      </c>
      <c r="R3" s="16">
        <f>'BIFUbC-natural-gas pre-CHP'!R3+CHP!R96</f>
        <v>0</v>
      </c>
      <c r="S3" s="16">
        <f>'BIFUbC-natural-gas pre-CHP'!S3+CHP!S96</f>
        <v>0</v>
      </c>
      <c r="T3" s="16">
        <f>'BIFUbC-natural-gas pre-CHP'!T3+CHP!T96</f>
        <v>0</v>
      </c>
      <c r="U3" s="16">
        <f>'BIFUbC-natural-gas pre-CHP'!U3+CHP!U96</f>
        <v>0</v>
      </c>
      <c r="V3" s="16">
        <f>'BIFUbC-natural-gas pre-CHP'!V3+CHP!V96</f>
        <v>0</v>
      </c>
      <c r="W3" s="16">
        <f>'BIFUbC-natural-gas pre-CHP'!W3+CHP!W96</f>
        <v>0</v>
      </c>
      <c r="X3" s="16">
        <f>'BIFUbC-natural-gas pre-CHP'!X3+CHP!X96</f>
        <v>0</v>
      </c>
      <c r="Y3" s="16">
        <f>'BIFUbC-natural-gas pre-CHP'!Y3+CHP!Y96</f>
        <v>0</v>
      </c>
      <c r="Z3" s="16">
        <f>'BIFUbC-natural-gas pre-CHP'!Z3+CHP!Z96</f>
        <v>0</v>
      </c>
      <c r="AA3" s="16">
        <f>'BIFUbC-natural-gas pre-CHP'!AA3+CHP!AA96</f>
        <v>0</v>
      </c>
      <c r="AB3" s="16">
        <f>'BIFUbC-natural-gas pre-CHP'!AB3+CHP!AB96</f>
        <v>0</v>
      </c>
      <c r="AC3" s="16">
        <f>'BIFUbC-natural-gas pre-CHP'!AC3+CHP!AC96</f>
        <v>0</v>
      </c>
      <c r="AD3" s="16">
        <f>'BIFUbC-natural-gas pre-CHP'!AD3+CHP!AD96</f>
        <v>0</v>
      </c>
      <c r="AE3" s="16">
        <f>'BIFUbC-natural-gas pre-CHP'!AE3+CHP!AE96</f>
        <v>0</v>
      </c>
      <c r="AF3" s="16">
        <f>'BIFUbC-natural-gas pre-CHP'!AF3+CHP!AF96</f>
        <v>0</v>
      </c>
    </row>
    <row r="4" spans="1:35">
      <c r="A4" t="s">
        <v>4</v>
      </c>
      <c r="B4" s="16">
        <f>'BIFUbC-natural-gas pre-CHP'!B4+CHP!B97</f>
        <v>0</v>
      </c>
      <c r="C4" s="16">
        <f>'BIFUbC-natural-gas pre-CHP'!C4+CHP!C97</f>
        <v>0</v>
      </c>
      <c r="D4" s="16">
        <f>'BIFUbC-natural-gas pre-CHP'!D4+CHP!D97</f>
        <v>0</v>
      </c>
      <c r="E4" s="16">
        <f>'BIFUbC-natural-gas pre-CHP'!E4+CHP!E97</f>
        <v>0</v>
      </c>
      <c r="F4" s="16">
        <f>'BIFUbC-natural-gas pre-CHP'!F4+CHP!F97</f>
        <v>0</v>
      </c>
      <c r="G4" s="16">
        <f>'BIFUbC-natural-gas pre-CHP'!G4+CHP!G97</f>
        <v>0</v>
      </c>
      <c r="H4" s="16">
        <f>'BIFUbC-natural-gas pre-CHP'!H4+CHP!H97</f>
        <v>0</v>
      </c>
      <c r="I4" s="16">
        <f>'BIFUbC-natural-gas pre-CHP'!I4+CHP!I97</f>
        <v>0</v>
      </c>
      <c r="J4" s="16">
        <f>'BIFUbC-natural-gas pre-CHP'!J4+CHP!J97</f>
        <v>0</v>
      </c>
      <c r="K4" s="16">
        <f>'BIFUbC-natural-gas pre-CHP'!K4+CHP!K97</f>
        <v>0</v>
      </c>
      <c r="L4" s="16">
        <f>'BIFUbC-natural-gas pre-CHP'!L4+CHP!L97</f>
        <v>0</v>
      </c>
      <c r="M4" s="16">
        <f>'BIFUbC-natural-gas pre-CHP'!M4+CHP!M97</f>
        <v>0</v>
      </c>
      <c r="N4" s="16">
        <f>'BIFUbC-natural-gas pre-CHP'!N4+CHP!N97</f>
        <v>0</v>
      </c>
      <c r="O4" s="16">
        <f>'BIFUbC-natural-gas pre-CHP'!O4+CHP!O97</f>
        <v>0</v>
      </c>
      <c r="P4" s="16">
        <f>'BIFUbC-natural-gas pre-CHP'!P4+CHP!P97</f>
        <v>0</v>
      </c>
      <c r="Q4" s="16">
        <f>'BIFUbC-natural-gas pre-CHP'!Q4+CHP!Q97</f>
        <v>0</v>
      </c>
      <c r="R4" s="16">
        <f>'BIFUbC-natural-gas pre-CHP'!R4+CHP!R97</f>
        <v>0</v>
      </c>
      <c r="S4" s="16">
        <f>'BIFUbC-natural-gas pre-CHP'!S4+CHP!S97</f>
        <v>0</v>
      </c>
      <c r="T4" s="16">
        <f>'BIFUbC-natural-gas pre-CHP'!T4+CHP!T97</f>
        <v>0</v>
      </c>
      <c r="U4" s="16">
        <f>'BIFUbC-natural-gas pre-CHP'!U4+CHP!U97</f>
        <v>0</v>
      </c>
      <c r="V4" s="16">
        <f>'BIFUbC-natural-gas pre-CHP'!V4+CHP!V97</f>
        <v>0</v>
      </c>
      <c r="W4" s="16">
        <f>'BIFUbC-natural-gas pre-CHP'!W4+CHP!W97</f>
        <v>0</v>
      </c>
      <c r="X4" s="16">
        <f>'BIFUbC-natural-gas pre-CHP'!X4+CHP!X97</f>
        <v>0</v>
      </c>
      <c r="Y4" s="16">
        <f>'BIFUbC-natural-gas pre-CHP'!Y4+CHP!Y97</f>
        <v>0</v>
      </c>
      <c r="Z4" s="16">
        <f>'BIFUbC-natural-gas pre-CHP'!Z4+CHP!Z97</f>
        <v>0</v>
      </c>
      <c r="AA4" s="16">
        <f>'BIFUbC-natural-gas pre-CHP'!AA4+CHP!AA97</f>
        <v>0</v>
      </c>
      <c r="AB4" s="16">
        <f>'BIFUbC-natural-gas pre-CHP'!AB4+CHP!AB97</f>
        <v>0</v>
      </c>
      <c r="AC4" s="16">
        <f>'BIFUbC-natural-gas pre-CHP'!AC4+CHP!AC97</f>
        <v>0</v>
      </c>
      <c r="AD4" s="16">
        <f>'BIFUbC-natural-gas pre-CHP'!AD4+CHP!AD97</f>
        <v>0</v>
      </c>
      <c r="AE4" s="16">
        <f>'BIFUbC-natural-gas pre-CHP'!AE4+CHP!AE97</f>
        <v>0</v>
      </c>
      <c r="AF4" s="16">
        <f>'BIFUbC-natural-gas pre-CHP'!AF4+CHP!AF97</f>
        <v>0</v>
      </c>
    </row>
    <row r="5" spans="1:35">
      <c r="A5" t="s">
        <v>5</v>
      </c>
      <c r="B5" s="16">
        <f>'BIFUbC-natural-gas pre-CHP'!B5+CHP!B98</f>
        <v>1816841616966.8103</v>
      </c>
      <c r="C5" s="16">
        <f>'BIFUbC-natural-gas pre-CHP'!C5+CHP!C98</f>
        <v>1883607413116.0342</v>
      </c>
      <c r="D5" s="16">
        <f>'BIFUbC-natural-gas pre-CHP'!D5+CHP!D98</f>
        <v>1950373209265.2578</v>
      </c>
      <c r="E5" s="16">
        <f>'BIFUbC-natural-gas pre-CHP'!E5+CHP!E98</f>
        <v>2017139005414.4814</v>
      </c>
      <c r="F5" s="16">
        <f>'BIFUbC-natural-gas pre-CHP'!F5+CHP!F98</f>
        <v>2083904801563.7058</v>
      </c>
      <c r="G5" s="16">
        <f>'BIFUbC-natural-gas pre-CHP'!G5+CHP!G98</f>
        <v>2150670597712.9287</v>
      </c>
      <c r="H5" s="16">
        <f>'BIFUbC-natural-gas pre-CHP'!H5+CHP!H98</f>
        <v>2167990996083.813</v>
      </c>
      <c r="I5" s="16">
        <f>'BIFUbC-natural-gas pre-CHP'!I5+CHP!I98</f>
        <v>2185311394454.6968</v>
      </c>
      <c r="J5" s="16">
        <f>'BIFUbC-natural-gas pre-CHP'!J5+CHP!J98</f>
        <v>2202631792825.5806</v>
      </c>
      <c r="K5" s="16">
        <f>'BIFUbC-natural-gas pre-CHP'!K5+CHP!K98</f>
        <v>2219952191196.4639</v>
      </c>
      <c r="L5" s="16">
        <f>'BIFUbC-natural-gas pre-CHP'!L5+CHP!L98</f>
        <v>2237272589567.3477</v>
      </c>
      <c r="M5" s="16">
        <f>'BIFUbC-natural-gas pre-CHP'!M5+CHP!M98</f>
        <v>2246422988706.6826</v>
      </c>
      <c r="N5" s="16">
        <f>'BIFUbC-natural-gas pre-CHP'!N5+CHP!N98</f>
        <v>2255573387846.0171</v>
      </c>
      <c r="O5" s="16">
        <f>'BIFUbC-natural-gas pre-CHP'!O5+CHP!O98</f>
        <v>2264723786985.3521</v>
      </c>
      <c r="P5" s="16">
        <f>'BIFUbC-natural-gas pre-CHP'!P5+CHP!P98</f>
        <v>2273874186124.6865</v>
      </c>
      <c r="Q5" s="16">
        <f>'BIFUbC-natural-gas pre-CHP'!Q5+CHP!Q98</f>
        <v>2283024585264.0215</v>
      </c>
      <c r="R5" s="16">
        <f>'BIFUbC-natural-gas pre-CHP'!R5+CHP!R98</f>
        <v>2289560584649.2603</v>
      </c>
      <c r="S5" s="16">
        <f>'BIFUbC-natural-gas pre-CHP'!S5+CHP!S98</f>
        <v>2296096584034.4995</v>
      </c>
      <c r="T5" s="16">
        <f>'BIFUbC-natural-gas pre-CHP'!T5+CHP!T98</f>
        <v>2302632583419.7383</v>
      </c>
      <c r="U5" s="16">
        <f>'BIFUbC-natural-gas pre-CHP'!U5+CHP!U98</f>
        <v>2309168582804.9775</v>
      </c>
      <c r="V5" s="16">
        <f>'BIFUbC-natural-gas pre-CHP'!V5+CHP!V98</f>
        <v>2315704582190.2163</v>
      </c>
      <c r="W5" s="16">
        <f>'BIFUbC-natural-gas pre-CHP'!W5+CHP!W98</f>
        <v>2325726447914.2515</v>
      </c>
      <c r="X5" s="16">
        <f>'BIFUbC-natural-gas pre-CHP'!X5+CHP!X98</f>
        <v>2333371586589.1055</v>
      </c>
      <c r="Y5" s="16">
        <f>'BIFUbC-natural-gas pre-CHP'!Y5+CHP!Y98</f>
        <v>2341016725263.9614</v>
      </c>
      <c r="Z5" s="16">
        <f>'BIFUbC-natural-gas pre-CHP'!Z5+CHP!Z98</f>
        <v>2348661863938.8169</v>
      </c>
      <c r="AA5" s="16">
        <f>'BIFUbC-natural-gas pre-CHP'!AA5+CHP!AA98</f>
        <v>2356307002613.6729</v>
      </c>
      <c r="AB5" s="16">
        <f>'BIFUbC-natural-gas pre-CHP'!AB5+CHP!AB98</f>
        <v>2363952141288.5264</v>
      </c>
      <c r="AC5" s="16">
        <f>'BIFUbC-natural-gas pre-CHP'!AC5+CHP!AC98</f>
        <v>2371597279963.3828</v>
      </c>
      <c r="AD5" s="16">
        <f>'BIFUbC-natural-gas pre-CHP'!AD5+CHP!AD98</f>
        <v>2379242418638.2388</v>
      </c>
      <c r="AE5" s="16">
        <f>'BIFUbC-natural-gas pre-CHP'!AE5+CHP!AE98</f>
        <v>2386887557313.0942</v>
      </c>
      <c r="AF5" s="16">
        <f>'BIFUbC-natural-gas pre-CHP'!AF5+CHP!AF98</f>
        <v>2394532695987.9502</v>
      </c>
    </row>
    <row r="6" spans="1:35">
      <c r="A6" t="s">
        <v>6</v>
      </c>
      <c r="B6" s="16">
        <f>'BIFUbC-natural-gas pre-CHP'!B6+CHP!B99</f>
        <v>45515822626443.031</v>
      </c>
      <c r="C6" s="16">
        <f>'BIFUbC-natural-gas pre-CHP'!C6+CHP!C99</f>
        <v>46663844703024.195</v>
      </c>
      <c r="D6" s="16">
        <f>'BIFUbC-natural-gas pre-CHP'!D6+CHP!D99</f>
        <v>47811866779605.242</v>
      </c>
      <c r="E6" s="16">
        <f>'BIFUbC-natural-gas pre-CHP'!E6+CHP!E99</f>
        <v>48959888856186.406</v>
      </c>
      <c r="F6" s="16">
        <f>'BIFUbC-natural-gas pre-CHP'!F6+CHP!F99</f>
        <v>50107910932767.578</v>
      </c>
      <c r="G6" s="16">
        <f>'BIFUbC-natural-gas pre-CHP'!G6+CHP!G99</f>
        <v>51255933009348.82</v>
      </c>
      <c r="H6" s="16">
        <f>'BIFUbC-natural-gas pre-CHP'!H6+CHP!H99</f>
        <v>51949770547067.672</v>
      </c>
      <c r="I6" s="16">
        <f>'BIFUbC-natural-gas pre-CHP'!I6+CHP!I99</f>
        <v>52643608084786.531</v>
      </c>
      <c r="J6" s="16">
        <f>'BIFUbC-natural-gas pre-CHP'!J6+CHP!J99</f>
        <v>53337445622505.375</v>
      </c>
      <c r="K6" s="16">
        <f>'BIFUbC-natural-gas pre-CHP'!K6+CHP!K99</f>
        <v>54031283160224.234</v>
      </c>
      <c r="L6" s="16">
        <f>'BIFUbC-natural-gas pre-CHP'!L6+CHP!L99</f>
        <v>54725120697943.094</v>
      </c>
      <c r="M6" s="16">
        <f>'BIFUbC-natural-gas pre-CHP'!M6+CHP!M99</f>
        <v>55368341804937.375</v>
      </c>
      <c r="N6" s="16">
        <f>'BIFUbC-natural-gas pre-CHP'!N6+CHP!N99</f>
        <v>56011562911931.656</v>
      </c>
      <c r="O6" s="16">
        <f>'BIFUbC-natural-gas pre-CHP'!O6+CHP!O99</f>
        <v>56654784018925.945</v>
      </c>
      <c r="P6" s="16">
        <f>'BIFUbC-natural-gas pre-CHP'!P6+CHP!P99</f>
        <v>57298005125920.234</v>
      </c>
      <c r="Q6" s="16">
        <f>'BIFUbC-natural-gas pre-CHP'!Q6+CHP!Q99</f>
        <v>57941226232914.539</v>
      </c>
      <c r="R6" s="16">
        <f>'BIFUbC-natural-gas pre-CHP'!R6+CHP!R99</f>
        <v>58636436176574.922</v>
      </c>
      <c r="S6" s="16">
        <f>'BIFUbC-natural-gas pre-CHP'!S6+CHP!S99</f>
        <v>59331646120235.313</v>
      </c>
      <c r="T6" s="16">
        <f>'BIFUbC-natural-gas pre-CHP'!T6+CHP!T99</f>
        <v>60026856063895.703</v>
      </c>
      <c r="U6" s="16">
        <f>'BIFUbC-natural-gas pre-CHP'!U6+CHP!U99</f>
        <v>60722066007556.086</v>
      </c>
      <c r="V6" s="16">
        <f>'BIFUbC-natural-gas pre-CHP'!V6+CHP!V99</f>
        <v>61417275951216.453</v>
      </c>
      <c r="W6" s="16">
        <f>'BIFUbC-natural-gas pre-CHP'!W6+CHP!W99</f>
        <v>62043167445988.688</v>
      </c>
      <c r="X6" s="16">
        <f>'BIFUbC-natural-gas pre-CHP'!X6+CHP!X99</f>
        <v>62716321519548.219</v>
      </c>
      <c r="Y6" s="16">
        <f>'BIFUbC-natural-gas pre-CHP'!Y6+CHP!Y99</f>
        <v>63389475593107.938</v>
      </c>
      <c r="Z6" s="16">
        <f>'BIFUbC-natural-gas pre-CHP'!Z6+CHP!Z99</f>
        <v>64062629666667.5</v>
      </c>
      <c r="AA6" s="16">
        <f>'BIFUbC-natural-gas pre-CHP'!AA6+CHP!AA99</f>
        <v>64735783740227.219</v>
      </c>
      <c r="AB6" s="16">
        <f>'BIFUbC-natural-gas pre-CHP'!AB6+CHP!AB99</f>
        <v>65408937813786.75</v>
      </c>
      <c r="AC6" s="16">
        <f>'BIFUbC-natural-gas pre-CHP'!AC6+CHP!AC99</f>
        <v>66082091887346.469</v>
      </c>
      <c r="AD6" s="16">
        <f>'BIFUbC-natural-gas pre-CHP'!AD6+CHP!AD99</f>
        <v>66755245960906.031</v>
      </c>
      <c r="AE6" s="16">
        <f>'BIFUbC-natural-gas pre-CHP'!AE6+CHP!AE99</f>
        <v>67428400034465.578</v>
      </c>
      <c r="AF6" s="16">
        <f>'BIFUbC-natural-gas pre-CHP'!AF6+CHP!AF99</f>
        <v>68101554108025.297</v>
      </c>
    </row>
    <row r="7" spans="1:35">
      <c r="A7" t="s">
        <v>7</v>
      </c>
      <c r="B7" s="16">
        <f>'BIFUbC-natural-gas pre-CHP'!B7+CHP!B100</f>
        <v>21834654319474.109</v>
      </c>
      <c r="C7" s="16">
        <f>'BIFUbC-natural-gas pre-CHP'!C7+CHP!C100</f>
        <v>22468529075289.305</v>
      </c>
      <c r="D7" s="16">
        <f>'BIFUbC-natural-gas pre-CHP'!D7+CHP!D100</f>
        <v>23102403831104.5</v>
      </c>
      <c r="E7" s="16">
        <f>'BIFUbC-natural-gas pre-CHP'!E7+CHP!E100</f>
        <v>23736278586919.695</v>
      </c>
      <c r="F7" s="16">
        <f>'BIFUbC-natural-gas pre-CHP'!F7+CHP!F100</f>
        <v>24370153342734.891</v>
      </c>
      <c r="G7" s="16">
        <f>'BIFUbC-natural-gas pre-CHP'!G7+CHP!G100</f>
        <v>25004028098550.027</v>
      </c>
      <c r="H7" s="16">
        <f>'BIFUbC-natural-gas pre-CHP'!H7+CHP!H100</f>
        <v>25295674644080.637</v>
      </c>
      <c r="I7" s="16">
        <f>'BIFUbC-natural-gas pre-CHP'!I7+CHP!I100</f>
        <v>25587321189611.25</v>
      </c>
      <c r="J7" s="16">
        <f>'BIFUbC-natural-gas pre-CHP'!J7+CHP!J100</f>
        <v>25878967735141.859</v>
      </c>
      <c r="K7" s="16">
        <f>'BIFUbC-natural-gas pre-CHP'!K7+CHP!K100</f>
        <v>26170614280672.465</v>
      </c>
      <c r="L7" s="16">
        <f>'BIFUbC-natural-gas pre-CHP'!L7+CHP!L100</f>
        <v>26462260826203.082</v>
      </c>
      <c r="M7" s="16">
        <f>'BIFUbC-natural-gas pre-CHP'!M7+CHP!M100</f>
        <v>26705207251214.121</v>
      </c>
      <c r="N7" s="16">
        <f>'BIFUbC-natural-gas pre-CHP'!N7+CHP!N100</f>
        <v>26948153676225.164</v>
      </c>
      <c r="O7" s="16">
        <f>'BIFUbC-natural-gas pre-CHP'!O7+CHP!O100</f>
        <v>27191100101236.211</v>
      </c>
      <c r="P7" s="16">
        <f>'BIFUbC-natural-gas pre-CHP'!P7+CHP!P100</f>
        <v>27434046526247.258</v>
      </c>
      <c r="Q7" s="16">
        <f>'BIFUbC-natural-gas pre-CHP'!Q7+CHP!Q100</f>
        <v>27676992951258.305</v>
      </c>
      <c r="R7" s="16">
        <f>'BIFUbC-natural-gas pre-CHP'!R7+CHP!R100</f>
        <v>27926257714255.898</v>
      </c>
      <c r="S7" s="16">
        <f>'BIFUbC-natural-gas pre-CHP'!S7+CHP!S100</f>
        <v>28175522477253.496</v>
      </c>
      <c r="T7" s="16">
        <f>'BIFUbC-natural-gas pre-CHP'!T7+CHP!T100</f>
        <v>28424787240251.09</v>
      </c>
      <c r="U7" s="16">
        <f>'BIFUbC-natural-gas pre-CHP'!U7+CHP!U100</f>
        <v>28674052003248.688</v>
      </c>
      <c r="V7" s="16">
        <f>'BIFUbC-natural-gas pre-CHP'!V7+CHP!V100</f>
        <v>28923316766246.273</v>
      </c>
      <c r="W7" s="16">
        <f>'BIFUbC-natural-gas pre-CHP'!W7+CHP!W100</f>
        <v>29164157078595.141</v>
      </c>
      <c r="X7" s="16">
        <f>'BIFUbC-natural-gas pre-CHP'!X7+CHP!X100</f>
        <v>29410741334568.102</v>
      </c>
      <c r="Y7" s="16">
        <f>'BIFUbC-natural-gas pre-CHP'!Y7+CHP!Y100</f>
        <v>29657325590541.141</v>
      </c>
      <c r="Z7" s="16">
        <f>'BIFUbC-natural-gas pre-CHP'!Z7+CHP!Z100</f>
        <v>29903909846514.117</v>
      </c>
      <c r="AA7" s="16">
        <f>'BIFUbC-natural-gas pre-CHP'!AA7+CHP!AA100</f>
        <v>30150494102487.148</v>
      </c>
      <c r="AB7" s="16">
        <f>'BIFUbC-natural-gas pre-CHP'!AB7+CHP!AB100</f>
        <v>30397078358460.117</v>
      </c>
      <c r="AC7" s="16">
        <f>'BIFUbC-natural-gas pre-CHP'!AC7+CHP!AC100</f>
        <v>30643662614433.148</v>
      </c>
      <c r="AD7" s="16">
        <f>'BIFUbC-natural-gas pre-CHP'!AD7+CHP!AD100</f>
        <v>30890246870406.125</v>
      </c>
      <c r="AE7" s="16">
        <f>'BIFUbC-natural-gas pre-CHP'!AE7+CHP!AE100</f>
        <v>31136831126379.109</v>
      </c>
      <c r="AF7" s="16">
        <f>'BIFUbC-natural-gas pre-CHP'!AF7+CHP!AF100</f>
        <v>31383415382352.141</v>
      </c>
    </row>
    <row r="8" spans="1:35">
      <c r="A8" t="s">
        <v>8</v>
      </c>
      <c r="B8" s="16">
        <f>'BIFUbC-natural-gas pre-CHP'!B8+CHP!B101</f>
        <v>3069487558121.1689</v>
      </c>
      <c r="C8" s="16">
        <f>'BIFUbC-natural-gas pre-CHP'!C8+CHP!C101</f>
        <v>3164851608409.6597</v>
      </c>
      <c r="D8" s="16">
        <f>'BIFUbC-natural-gas pre-CHP'!D8+CHP!D101</f>
        <v>3260215658698.1421</v>
      </c>
      <c r="E8" s="16">
        <f>'BIFUbC-natural-gas pre-CHP'!E8+CHP!E101</f>
        <v>3355579708986.6323</v>
      </c>
      <c r="F8" s="16">
        <f>'BIFUbC-natural-gas pre-CHP'!F8+CHP!F101</f>
        <v>3450943759275.1152</v>
      </c>
      <c r="G8" s="16">
        <f>'BIFUbC-natural-gas pre-CHP'!G8+CHP!G101</f>
        <v>3546307809563.5981</v>
      </c>
      <c r="H8" s="16">
        <f>'BIFUbC-natural-gas pre-CHP'!H8+CHP!H101</f>
        <v>3584208091644.9678</v>
      </c>
      <c r="I8" s="16">
        <f>'BIFUbC-natural-gas pre-CHP'!I8+CHP!I101</f>
        <v>3622108373726.3369</v>
      </c>
      <c r="J8" s="16">
        <f>'BIFUbC-natural-gas pre-CHP'!J8+CHP!J101</f>
        <v>3660008655807.7051</v>
      </c>
      <c r="K8" s="16">
        <f>'BIFUbC-natural-gas pre-CHP'!K8+CHP!K101</f>
        <v>3697908937889.0742</v>
      </c>
      <c r="L8" s="16">
        <f>'BIFUbC-natural-gas pre-CHP'!L8+CHP!L101</f>
        <v>3735809219970.4443</v>
      </c>
      <c r="M8" s="16">
        <f>'BIFUbC-natural-gas pre-CHP'!M8+CHP!M101</f>
        <v>3765026483112.6289</v>
      </c>
      <c r="N8" s="16">
        <f>'BIFUbC-natural-gas pre-CHP'!N8+CHP!N101</f>
        <v>3794243746254.8145</v>
      </c>
      <c r="O8" s="16">
        <f>'BIFUbC-natural-gas pre-CHP'!O8+CHP!O101</f>
        <v>3823461009397</v>
      </c>
      <c r="P8" s="16">
        <f>'BIFUbC-natural-gas pre-CHP'!P8+CHP!P101</f>
        <v>3852678272539.1855</v>
      </c>
      <c r="Q8" s="16">
        <f>'BIFUbC-natural-gas pre-CHP'!Q8+CHP!Q101</f>
        <v>3881895535681.3721</v>
      </c>
      <c r="R8" s="16">
        <f>'BIFUbC-natural-gas pre-CHP'!R8+CHP!R101</f>
        <v>3910600273683.4604</v>
      </c>
      <c r="S8" s="16">
        <f>'BIFUbC-natural-gas pre-CHP'!S8+CHP!S101</f>
        <v>3939305011685.5488</v>
      </c>
      <c r="T8" s="16">
        <f>'BIFUbC-natural-gas pre-CHP'!T8+CHP!T101</f>
        <v>3968009749687.6387</v>
      </c>
      <c r="U8" s="16">
        <f>'BIFUbC-natural-gas pre-CHP'!U8+CHP!U101</f>
        <v>3996714487689.7275</v>
      </c>
      <c r="V8" s="16">
        <f>'BIFUbC-natural-gas pre-CHP'!V8+CHP!V101</f>
        <v>4025419225691.8154</v>
      </c>
      <c r="W8" s="16">
        <f>'BIFUbC-natural-gas pre-CHP'!W8+CHP!W101</f>
        <v>4054807330547.3672</v>
      </c>
      <c r="X8" s="16">
        <f>'BIFUbC-natural-gas pre-CHP'!X8+CHP!X101</f>
        <v>4083729503457.3716</v>
      </c>
      <c r="Y8" s="16">
        <f>'BIFUbC-natural-gas pre-CHP'!Y8+CHP!Y101</f>
        <v>4112651676367.3848</v>
      </c>
      <c r="Z8" s="16">
        <f>'BIFUbC-natural-gas pre-CHP'!Z8+CHP!Z101</f>
        <v>4141573849277.3916</v>
      </c>
      <c r="AA8" s="16">
        <f>'BIFUbC-natural-gas pre-CHP'!AA8+CHP!AA101</f>
        <v>4170496022187.4038</v>
      </c>
      <c r="AB8" s="16">
        <f>'BIFUbC-natural-gas pre-CHP'!AB8+CHP!AB101</f>
        <v>4199418195097.4082</v>
      </c>
      <c r="AC8" s="16">
        <f>'BIFUbC-natural-gas pre-CHP'!AC8+CHP!AC101</f>
        <v>4228340368007.4209</v>
      </c>
      <c r="AD8" s="16">
        <f>'BIFUbC-natural-gas pre-CHP'!AD8+CHP!AD101</f>
        <v>4257262540917.4277</v>
      </c>
      <c r="AE8" s="16">
        <f>'BIFUbC-natural-gas pre-CHP'!AE8+CHP!AE101</f>
        <v>4286184713827.4346</v>
      </c>
      <c r="AF8" s="16">
        <f>'BIFUbC-natural-gas pre-CHP'!AF8+CHP!AF101</f>
        <v>4315106886737.4473</v>
      </c>
    </row>
    <row r="9" spans="1:35">
      <c r="A9" t="s">
        <v>9</v>
      </c>
      <c r="B9" s="16">
        <f>'BIFUbC-natural-gas pre-CHP'!B9+CHP!B102</f>
        <v>22438449058730.391</v>
      </c>
      <c r="C9" s="16">
        <f>'BIFUbC-natural-gas pre-CHP'!C9+CHP!C102</f>
        <v>23074052727947.789</v>
      </c>
      <c r="D9" s="16">
        <f>'BIFUbC-natural-gas pre-CHP'!D9+CHP!D102</f>
        <v>23709656397165.184</v>
      </c>
      <c r="E9" s="16">
        <f>'BIFUbC-natural-gas pre-CHP'!E9+CHP!E102</f>
        <v>24345260066382.578</v>
      </c>
      <c r="F9" s="16">
        <f>'BIFUbC-natural-gas pre-CHP'!F9+CHP!F102</f>
        <v>24980863735599.977</v>
      </c>
      <c r="G9" s="16">
        <f>'BIFUbC-natural-gas pre-CHP'!G9+CHP!G102</f>
        <v>25616467404817.391</v>
      </c>
      <c r="H9" s="16">
        <f>'BIFUbC-natural-gas pre-CHP'!H9+CHP!H102</f>
        <v>25924007046421.16</v>
      </c>
      <c r="I9" s="16">
        <f>'BIFUbC-natural-gas pre-CHP'!I9+CHP!I102</f>
        <v>26231546688024.922</v>
      </c>
      <c r="J9" s="16">
        <f>'BIFUbC-natural-gas pre-CHP'!J9+CHP!J102</f>
        <v>26539086329628.68</v>
      </c>
      <c r="K9" s="16">
        <f>'BIFUbC-natural-gas pre-CHP'!K9+CHP!K102</f>
        <v>26846625971232.441</v>
      </c>
      <c r="L9" s="16">
        <f>'BIFUbC-natural-gas pre-CHP'!L9+CHP!L102</f>
        <v>27154165612836.207</v>
      </c>
      <c r="M9" s="16">
        <f>'BIFUbC-natural-gas pre-CHP'!M9+CHP!M102</f>
        <v>27416298274363.906</v>
      </c>
      <c r="N9" s="16">
        <f>'BIFUbC-natural-gas pre-CHP'!N9+CHP!N102</f>
        <v>27678430935891.617</v>
      </c>
      <c r="O9" s="16">
        <f>'BIFUbC-natural-gas pre-CHP'!O9+CHP!O102</f>
        <v>27940563597419.32</v>
      </c>
      <c r="P9" s="16">
        <f>'BIFUbC-natural-gas pre-CHP'!P9+CHP!P102</f>
        <v>28202696258947.027</v>
      </c>
      <c r="Q9" s="16">
        <f>'BIFUbC-natural-gas pre-CHP'!Q9+CHP!Q102</f>
        <v>28464828920474.734</v>
      </c>
      <c r="R9" s="16">
        <f>'BIFUbC-natural-gas pre-CHP'!R9+CHP!R102</f>
        <v>28736992965914.773</v>
      </c>
      <c r="S9" s="16">
        <f>'BIFUbC-natural-gas pre-CHP'!S9+CHP!S102</f>
        <v>29009157011354.813</v>
      </c>
      <c r="T9" s="16">
        <f>'BIFUbC-natural-gas pre-CHP'!T9+CHP!T102</f>
        <v>29281321056794.855</v>
      </c>
      <c r="U9" s="16">
        <f>'BIFUbC-natural-gas pre-CHP'!U9+CHP!U102</f>
        <v>29553485102234.895</v>
      </c>
      <c r="V9" s="16">
        <f>'BIFUbC-natural-gas pre-CHP'!V9+CHP!V102</f>
        <v>29825649147674.922</v>
      </c>
      <c r="W9" s="16">
        <f>'BIFUbC-natural-gas pre-CHP'!W9+CHP!W102</f>
        <v>30084438014565.188</v>
      </c>
      <c r="X9" s="16">
        <f>'BIFUbC-natural-gas pre-CHP'!X9+CHP!X102</f>
        <v>30352346321375.711</v>
      </c>
      <c r="Y9" s="16">
        <f>'BIFUbC-natural-gas pre-CHP'!Y9+CHP!Y102</f>
        <v>30620254628186.32</v>
      </c>
      <c r="Z9" s="16">
        <f>'BIFUbC-natural-gas pre-CHP'!Z9+CHP!Z102</f>
        <v>30888162934996.859</v>
      </c>
      <c r="AA9" s="16">
        <f>'BIFUbC-natural-gas pre-CHP'!AA9+CHP!AA102</f>
        <v>31156071241807.469</v>
      </c>
      <c r="AB9" s="16">
        <f>'BIFUbC-natural-gas pre-CHP'!AB9+CHP!AB102</f>
        <v>31423979548617.992</v>
      </c>
      <c r="AC9" s="16">
        <f>'BIFUbC-natural-gas pre-CHP'!AC9+CHP!AC102</f>
        <v>31691887855428.594</v>
      </c>
      <c r="AD9" s="16">
        <f>'BIFUbC-natural-gas pre-CHP'!AD9+CHP!AD102</f>
        <v>31959796162239.141</v>
      </c>
      <c r="AE9" s="16">
        <f>'BIFUbC-natural-gas pre-CHP'!AE9+CHP!AE102</f>
        <v>32227704469049.68</v>
      </c>
      <c r="AF9" s="16">
        <f>'BIFUbC-natural-gas pre-CHP'!AF9+CHP!AF102</f>
        <v>32495612775860.285</v>
      </c>
    </row>
    <row r="10" spans="1:35">
      <c r="A10" t="s">
        <v>10</v>
      </c>
      <c r="B10" s="16">
        <f>'BIFUbC-natural-gas pre-CHP'!B10+CHP!B103</f>
        <v>0</v>
      </c>
      <c r="C10" s="16">
        <f>'BIFUbC-natural-gas pre-CHP'!C10+CHP!C103</f>
        <v>0</v>
      </c>
      <c r="D10" s="16">
        <f>'BIFUbC-natural-gas pre-CHP'!D10+CHP!D103</f>
        <v>0</v>
      </c>
      <c r="E10" s="16">
        <f>'BIFUbC-natural-gas pre-CHP'!E10+CHP!E103</f>
        <v>0</v>
      </c>
      <c r="F10" s="16">
        <f>'BIFUbC-natural-gas pre-CHP'!F10+CHP!F103</f>
        <v>0</v>
      </c>
      <c r="G10" s="16">
        <f>'BIFUbC-natural-gas pre-CHP'!G10+CHP!G103</f>
        <v>0</v>
      </c>
      <c r="H10" s="16">
        <f>'BIFUbC-natural-gas pre-CHP'!H10+CHP!H103</f>
        <v>0</v>
      </c>
      <c r="I10" s="16">
        <f>'BIFUbC-natural-gas pre-CHP'!I10+CHP!I103</f>
        <v>0</v>
      </c>
      <c r="J10" s="16">
        <f>'BIFUbC-natural-gas pre-CHP'!J10+CHP!J103</f>
        <v>0</v>
      </c>
      <c r="K10" s="16">
        <f>'BIFUbC-natural-gas pre-CHP'!K10+CHP!K103</f>
        <v>0</v>
      </c>
      <c r="L10" s="16">
        <f>'BIFUbC-natural-gas pre-CHP'!L10+CHP!L103</f>
        <v>0</v>
      </c>
      <c r="M10" s="16">
        <f>'BIFUbC-natural-gas pre-CHP'!M10+CHP!M103</f>
        <v>0</v>
      </c>
      <c r="N10" s="16">
        <f>'BIFUbC-natural-gas pre-CHP'!N10+CHP!N103</f>
        <v>0</v>
      </c>
      <c r="O10" s="16">
        <f>'BIFUbC-natural-gas pre-CHP'!O10+CHP!O103</f>
        <v>0</v>
      </c>
      <c r="P10" s="16">
        <f>'BIFUbC-natural-gas pre-CHP'!P10+CHP!P103</f>
        <v>0</v>
      </c>
      <c r="Q10" s="16">
        <f>'BIFUbC-natural-gas pre-CHP'!Q10+CHP!Q103</f>
        <v>0</v>
      </c>
      <c r="R10" s="16">
        <f>'BIFUbC-natural-gas pre-CHP'!R10+CHP!R103</f>
        <v>0</v>
      </c>
      <c r="S10" s="16">
        <f>'BIFUbC-natural-gas pre-CHP'!S10+CHP!S103</f>
        <v>0</v>
      </c>
      <c r="T10" s="16">
        <f>'BIFUbC-natural-gas pre-CHP'!T10+CHP!T103</f>
        <v>0</v>
      </c>
      <c r="U10" s="16">
        <f>'BIFUbC-natural-gas pre-CHP'!U10+CHP!U103</f>
        <v>0</v>
      </c>
      <c r="V10" s="16">
        <f>'BIFUbC-natural-gas pre-CHP'!V10+CHP!V103</f>
        <v>0</v>
      </c>
      <c r="W10" s="16">
        <f>'BIFUbC-natural-gas pre-CHP'!W10+CHP!W103</f>
        <v>0</v>
      </c>
      <c r="X10" s="16">
        <f>'BIFUbC-natural-gas pre-CHP'!X10+CHP!X103</f>
        <v>0</v>
      </c>
      <c r="Y10" s="16">
        <f>'BIFUbC-natural-gas pre-CHP'!Y10+CHP!Y103</f>
        <v>0</v>
      </c>
      <c r="Z10" s="16">
        <f>'BIFUbC-natural-gas pre-CHP'!Z10+CHP!Z103</f>
        <v>0</v>
      </c>
      <c r="AA10" s="16">
        <f>'BIFUbC-natural-gas pre-CHP'!AA10+CHP!AA103</f>
        <v>0</v>
      </c>
      <c r="AB10" s="16">
        <f>'BIFUbC-natural-gas pre-CHP'!AB10+CHP!AB103</f>
        <v>0</v>
      </c>
      <c r="AC10" s="16">
        <f>'BIFUbC-natural-gas pre-CHP'!AC10+CHP!AC103</f>
        <v>0</v>
      </c>
      <c r="AD10" s="16">
        <f>'BIFUbC-natural-gas pre-CHP'!AD10+CHP!AD103</f>
        <v>0</v>
      </c>
      <c r="AE10" s="16">
        <f>'BIFUbC-natural-gas pre-CHP'!AE10+CHP!AE103</f>
        <v>0</v>
      </c>
      <c r="AF10" s="16">
        <f>'BIFUbC-natural-gas pre-CHP'!AF10+CHP!AF103</f>
        <v>0</v>
      </c>
    </row>
    <row r="11" spans="1:35">
      <c r="A11" t="s">
        <v>11</v>
      </c>
      <c r="B11" s="16">
        <f>'BIFUbC-natural-gas pre-CHP'!B11+CHP!B104</f>
        <v>122560076920138.03</v>
      </c>
      <c r="C11" s="16">
        <f>'BIFUbC-natural-gas pre-CHP'!C11+CHP!C104</f>
        <v>127120061164463.61</v>
      </c>
      <c r="D11" s="16">
        <f>'BIFUbC-natural-gas pre-CHP'!D11+CHP!D104</f>
        <v>131680045408788.7</v>
      </c>
      <c r="E11" s="16">
        <f>'BIFUbC-natural-gas pre-CHP'!E11+CHP!E104</f>
        <v>136240029653114.28</v>
      </c>
      <c r="F11" s="16">
        <f>'BIFUbC-natural-gas pre-CHP'!F11+CHP!F104</f>
        <v>140800013897439.38</v>
      </c>
      <c r="G11" s="16">
        <f>'BIFUbC-natural-gas pre-CHP'!G11+CHP!G104</f>
        <v>145359998141764.72</v>
      </c>
      <c r="H11" s="16">
        <f>'BIFUbC-natural-gas pre-CHP'!H11+CHP!H104</f>
        <v>148550104880098.19</v>
      </c>
      <c r="I11" s="16">
        <f>'BIFUbC-natural-gas pre-CHP'!I11+CHP!I104</f>
        <v>151740211618432.09</v>
      </c>
      <c r="J11" s="16">
        <f>'BIFUbC-natural-gas pre-CHP'!J11+CHP!J104</f>
        <v>154930318356766</v>
      </c>
      <c r="K11" s="16">
        <f>'BIFUbC-natural-gas pre-CHP'!K11+CHP!K104</f>
        <v>158120425095099.94</v>
      </c>
      <c r="L11" s="16">
        <f>'BIFUbC-natural-gas pre-CHP'!L11+CHP!L104</f>
        <v>161310531833434.25</v>
      </c>
      <c r="M11" s="16">
        <f>'BIFUbC-natural-gas pre-CHP'!M11+CHP!M104</f>
        <v>163308316366497.13</v>
      </c>
      <c r="N11" s="16">
        <f>'BIFUbC-natural-gas pre-CHP'!N11+CHP!N104</f>
        <v>165306100899560</v>
      </c>
      <c r="O11" s="16">
        <f>'BIFUbC-natural-gas pre-CHP'!O11+CHP!O104</f>
        <v>167303885432622.84</v>
      </c>
      <c r="P11" s="16">
        <f>'BIFUbC-natural-gas pre-CHP'!P11+CHP!P104</f>
        <v>169301669965685.72</v>
      </c>
      <c r="Q11" s="16">
        <f>'BIFUbC-natural-gas pre-CHP'!Q11+CHP!Q104</f>
        <v>171299454498748.59</v>
      </c>
      <c r="R11" s="16">
        <f>'BIFUbC-natural-gas pre-CHP'!R11+CHP!R104</f>
        <v>172592871328202.84</v>
      </c>
      <c r="S11" s="16">
        <f>'BIFUbC-natural-gas pre-CHP'!S11+CHP!S104</f>
        <v>173886288157657.56</v>
      </c>
      <c r="T11" s="16">
        <f>'BIFUbC-natural-gas pre-CHP'!T11+CHP!T104</f>
        <v>175179704987112.25</v>
      </c>
      <c r="U11" s="16">
        <f>'BIFUbC-natural-gas pre-CHP'!U11+CHP!U104</f>
        <v>176473121816566.94</v>
      </c>
      <c r="V11" s="16">
        <f>'BIFUbC-natural-gas pre-CHP'!V11+CHP!V104</f>
        <v>177766538646022.06</v>
      </c>
      <c r="W11" s="16">
        <f>'BIFUbC-natural-gas pre-CHP'!W11+CHP!W104</f>
        <v>179999112413620.34</v>
      </c>
      <c r="X11" s="16">
        <f>'BIFUbC-natural-gas pre-CHP'!X11+CHP!X104</f>
        <v>181591351905211.94</v>
      </c>
      <c r="Y11" s="16">
        <f>'BIFUbC-natural-gas pre-CHP'!Y11+CHP!Y104</f>
        <v>183183591396803.38</v>
      </c>
      <c r="Z11" s="16">
        <f>'BIFUbC-natural-gas pre-CHP'!Z11+CHP!Z104</f>
        <v>184775830888394.53</v>
      </c>
      <c r="AA11" s="16">
        <f>'BIFUbC-natural-gas pre-CHP'!AA11+CHP!AA104</f>
        <v>186368070379986.38</v>
      </c>
      <c r="AB11" s="16">
        <f>'BIFUbC-natural-gas pre-CHP'!AB11+CHP!AB104</f>
        <v>187960309871577.53</v>
      </c>
      <c r="AC11" s="16">
        <f>'BIFUbC-natural-gas pre-CHP'!AC11+CHP!AC104</f>
        <v>189552549363169.38</v>
      </c>
      <c r="AD11" s="16">
        <f>'BIFUbC-natural-gas pre-CHP'!AD11+CHP!AD104</f>
        <v>191144788854760.56</v>
      </c>
      <c r="AE11" s="16">
        <f>'BIFUbC-natural-gas pre-CHP'!AE11+CHP!AE104</f>
        <v>192737028346351.69</v>
      </c>
      <c r="AF11" s="16">
        <f>'BIFUbC-natural-gas pre-CHP'!AF11+CHP!AF104</f>
        <v>194329267837943.53</v>
      </c>
    </row>
    <row r="12" spans="1:35">
      <c r="A12" t="s">
        <v>12</v>
      </c>
      <c r="B12" s="16">
        <f>'BIFUbC-natural-gas pre-CHP'!B12+CHP!B105</f>
        <v>118525268949544.39</v>
      </c>
      <c r="C12" s="16">
        <f>'BIFUbC-natural-gas pre-CHP'!C12+CHP!C105</f>
        <v>122701358658155.81</v>
      </c>
      <c r="D12" s="16">
        <f>'BIFUbC-natural-gas pre-CHP'!D12+CHP!D105</f>
        <v>126877448366766.75</v>
      </c>
      <c r="E12" s="16">
        <f>'BIFUbC-natural-gas pre-CHP'!E12+CHP!E105</f>
        <v>131053538075377.67</v>
      </c>
      <c r="F12" s="16">
        <f>'BIFUbC-natural-gas pre-CHP'!F12+CHP!F105</f>
        <v>135229627783989.11</v>
      </c>
      <c r="G12" s="16">
        <f>'BIFUbC-natural-gas pre-CHP'!G12+CHP!G105</f>
        <v>139405717492600.27</v>
      </c>
      <c r="H12" s="16">
        <f>'BIFUbC-natural-gas pre-CHP'!H12+CHP!H105</f>
        <v>142470454412865.88</v>
      </c>
      <c r="I12" s="16">
        <f>'BIFUbC-natural-gas pre-CHP'!I12+CHP!I105</f>
        <v>145535191333131.84</v>
      </c>
      <c r="J12" s="16">
        <f>'BIFUbC-natural-gas pre-CHP'!J12+CHP!J105</f>
        <v>148599928253397.81</v>
      </c>
      <c r="K12" s="16">
        <f>'BIFUbC-natural-gas pre-CHP'!K12+CHP!K105</f>
        <v>151664665173663.81</v>
      </c>
      <c r="L12" s="16">
        <f>'BIFUbC-natural-gas pre-CHP'!L12+CHP!L105</f>
        <v>154729402093930.13</v>
      </c>
      <c r="M12" s="16">
        <f>'BIFUbC-natural-gas pre-CHP'!M12+CHP!M105</f>
        <v>156572608855359.31</v>
      </c>
      <c r="N12" s="16">
        <f>'BIFUbC-natural-gas pre-CHP'!N12+CHP!N105</f>
        <v>158415815616788.5</v>
      </c>
      <c r="O12" s="16">
        <f>'BIFUbC-natural-gas pre-CHP'!O12+CHP!O105</f>
        <v>160259022378217.69</v>
      </c>
      <c r="P12" s="16">
        <f>'BIFUbC-natural-gas pre-CHP'!P12+CHP!P105</f>
        <v>162102229139646.88</v>
      </c>
      <c r="Q12" s="16">
        <f>'BIFUbC-natural-gas pre-CHP'!Q12+CHP!Q105</f>
        <v>163945435901076.06</v>
      </c>
      <c r="R12" s="16">
        <f>'BIFUbC-natural-gas pre-CHP'!R12+CHP!R105</f>
        <v>165062052405960.59</v>
      </c>
      <c r="S12" s="16">
        <f>'BIFUbC-natural-gas pre-CHP'!S12+CHP!S105</f>
        <v>166178668910845.44</v>
      </c>
      <c r="T12" s="16">
        <f>'BIFUbC-natural-gas pre-CHP'!T12+CHP!T105</f>
        <v>167295285415730.31</v>
      </c>
      <c r="U12" s="16">
        <f>'BIFUbC-natural-gas pre-CHP'!U12+CHP!U105</f>
        <v>168411901920615.19</v>
      </c>
      <c r="V12" s="16">
        <f>'BIFUbC-natural-gas pre-CHP'!V12+CHP!V105</f>
        <v>169528518425500.41</v>
      </c>
      <c r="W12" s="16">
        <f>'BIFUbC-natural-gas pre-CHP'!W12+CHP!W105</f>
        <v>171613921939110.56</v>
      </c>
      <c r="X12" s="16">
        <f>'BIFUbC-natural-gas pre-CHP'!X12+CHP!X105</f>
        <v>173038788855862.75</v>
      </c>
      <c r="Y12" s="16">
        <f>'BIFUbC-natural-gas pre-CHP'!Y12+CHP!Y105</f>
        <v>174463655772614.88</v>
      </c>
      <c r="Z12" s="16">
        <f>'BIFUbC-natural-gas pre-CHP'!Z12+CHP!Z105</f>
        <v>175888522689366.75</v>
      </c>
      <c r="AA12" s="16">
        <f>'BIFUbC-natural-gas pre-CHP'!AA12+CHP!AA105</f>
        <v>177313389606119.19</v>
      </c>
      <c r="AB12" s="16">
        <f>'BIFUbC-natural-gas pre-CHP'!AB12+CHP!AB105</f>
        <v>178738256522871.06</v>
      </c>
      <c r="AC12" s="16">
        <f>'BIFUbC-natural-gas pre-CHP'!AC12+CHP!AC105</f>
        <v>180163123439623.53</v>
      </c>
      <c r="AD12" s="16">
        <f>'BIFUbC-natural-gas pre-CHP'!AD12+CHP!AD105</f>
        <v>181587990356375.41</v>
      </c>
      <c r="AE12" s="16">
        <f>'BIFUbC-natural-gas pre-CHP'!AE12+CHP!AE105</f>
        <v>183012857273127.25</v>
      </c>
      <c r="AF12" s="16">
        <f>'BIFUbC-natural-gas pre-CHP'!AF12+CHP!AF105</f>
        <v>184437724189879.75</v>
      </c>
    </row>
    <row r="13" spans="1:35">
      <c r="A13" t="s">
        <v>13</v>
      </c>
      <c r="B13" s="16">
        <f>'BIFUbC-natural-gas pre-CHP'!B13+CHP!B106</f>
        <v>12367822539414.768</v>
      </c>
      <c r="C13" s="16">
        <f>'BIFUbC-natural-gas pre-CHP'!C13+CHP!C106</f>
        <v>12671025982243.445</v>
      </c>
      <c r="D13" s="16">
        <f>'BIFUbC-natural-gas pre-CHP'!D13+CHP!D106</f>
        <v>12974229425072.186</v>
      </c>
      <c r="E13" s="16">
        <f>'BIFUbC-natural-gas pre-CHP'!E13+CHP!E106</f>
        <v>13277432867900.926</v>
      </c>
      <c r="F13" s="16">
        <f>'BIFUbC-natural-gas pre-CHP'!F13+CHP!F106</f>
        <v>13580636310729.668</v>
      </c>
      <c r="G13" s="16">
        <f>'BIFUbC-natural-gas pre-CHP'!G13+CHP!G106</f>
        <v>13883839753558.383</v>
      </c>
      <c r="H13" s="16">
        <f>'BIFUbC-natural-gas pre-CHP'!H13+CHP!H106</f>
        <v>14076705528340.32</v>
      </c>
      <c r="I13" s="16">
        <f>'BIFUbC-natural-gas pre-CHP'!I13+CHP!I106</f>
        <v>14269571303122.254</v>
      </c>
      <c r="J13" s="16">
        <f>'BIFUbC-natural-gas pre-CHP'!J13+CHP!J106</f>
        <v>14462437077904.188</v>
      </c>
      <c r="K13" s="16">
        <f>'BIFUbC-natural-gas pre-CHP'!K13+CHP!K106</f>
        <v>14655302852686.125</v>
      </c>
      <c r="L13" s="16">
        <f>'BIFUbC-natural-gas pre-CHP'!L13+CHP!L106</f>
        <v>14848168627468.063</v>
      </c>
      <c r="M13" s="16">
        <f>'BIFUbC-natural-gas pre-CHP'!M13+CHP!M106</f>
        <v>15029848370618.34</v>
      </c>
      <c r="N13" s="16">
        <f>'BIFUbC-natural-gas pre-CHP'!N13+CHP!N106</f>
        <v>15211528113768.623</v>
      </c>
      <c r="O13" s="16">
        <f>'BIFUbC-natural-gas pre-CHP'!O13+CHP!O106</f>
        <v>15393207856918.906</v>
      </c>
      <c r="P13" s="16">
        <f>'BIFUbC-natural-gas pre-CHP'!P13+CHP!P106</f>
        <v>15574887600069.189</v>
      </c>
      <c r="Q13" s="16">
        <f>'BIFUbC-natural-gas pre-CHP'!Q13+CHP!Q106</f>
        <v>15756567343219.475</v>
      </c>
      <c r="R13" s="16">
        <f>'BIFUbC-natural-gas pre-CHP'!R13+CHP!R106</f>
        <v>15954331953043.246</v>
      </c>
      <c r="S13" s="16">
        <f>'BIFUbC-natural-gas pre-CHP'!S13+CHP!S106</f>
        <v>16152096562867.02</v>
      </c>
      <c r="T13" s="16">
        <f>'BIFUbC-natural-gas pre-CHP'!T13+CHP!T106</f>
        <v>16349861172690.795</v>
      </c>
      <c r="U13" s="16">
        <f>'BIFUbC-natural-gas pre-CHP'!U13+CHP!U106</f>
        <v>16547625782514.57</v>
      </c>
      <c r="V13" s="16">
        <f>'BIFUbC-natural-gas pre-CHP'!V13+CHP!V106</f>
        <v>16745390392338.336</v>
      </c>
      <c r="W13" s="16">
        <f>'BIFUbC-natural-gas pre-CHP'!W13+CHP!W106</f>
        <v>16921708513264.115</v>
      </c>
      <c r="X13" s="16">
        <f>'BIFUbC-natural-gas pre-CHP'!X13+CHP!X106</f>
        <v>17112649240256.688</v>
      </c>
      <c r="Y13" s="16">
        <f>'BIFUbC-natural-gas pre-CHP'!Y13+CHP!Y106</f>
        <v>17303589967249.311</v>
      </c>
      <c r="Z13" s="16">
        <f>'BIFUbC-natural-gas pre-CHP'!Z13+CHP!Z106</f>
        <v>17494530694241.889</v>
      </c>
      <c r="AA13" s="16">
        <f>'BIFUbC-natural-gas pre-CHP'!AA13+CHP!AA106</f>
        <v>17685471421234.516</v>
      </c>
      <c r="AB13" s="16">
        <f>'BIFUbC-natural-gas pre-CHP'!AB13+CHP!AB106</f>
        <v>17876412148227.086</v>
      </c>
      <c r="AC13" s="16">
        <f>'BIFUbC-natural-gas pre-CHP'!AC13+CHP!AC106</f>
        <v>18067352875219.711</v>
      </c>
      <c r="AD13" s="16">
        <f>'BIFUbC-natural-gas pre-CHP'!AD13+CHP!AD106</f>
        <v>18258293602212.289</v>
      </c>
      <c r="AE13" s="16">
        <f>'BIFUbC-natural-gas pre-CHP'!AE13+CHP!AE106</f>
        <v>18449234329204.863</v>
      </c>
      <c r="AF13" s="16">
        <f>'BIFUbC-natural-gas pre-CHP'!AF13+CHP!AF106</f>
        <v>18640175056197.488</v>
      </c>
    </row>
    <row r="14" spans="1:35">
      <c r="A14" t="s">
        <v>14</v>
      </c>
      <c r="B14" s="16">
        <f>'BIFUbC-natural-gas pre-CHP'!B14+CHP!B107</f>
        <v>23131819357302.703</v>
      </c>
      <c r="C14" s="16">
        <f>'BIFUbC-natural-gas pre-CHP'!C14+CHP!C107</f>
        <v>23746854845921.984</v>
      </c>
      <c r="D14" s="16">
        <f>'BIFUbC-natural-gas pre-CHP'!D14+CHP!D107</f>
        <v>24361890334541.203</v>
      </c>
      <c r="E14" s="16">
        <f>'BIFUbC-natural-gas pre-CHP'!E14+CHP!E107</f>
        <v>24976925823160.422</v>
      </c>
      <c r="F14" s="16">
        <f>'BIFUbC-natural-gas pre-CHP'!F14+CHP!F107</f>
        <v>25591961311779.703</v>
      </c>
      <c r="G14" s="16">
        <f>'BIFUbC-natural-gas pre-CHP'!G14+CHP!G107</f>
        <v>26206996800398.984</v>
      </c>
      <c r="H14" s="16">
        <f>'BIFUbC-natural-gas pre-CHP'!H14+CHP!H107</f>
        <v>26543961865510.613</v>
      </c>
      <c r="I14" s="16">
        <f>'BIFUbC-natural-gas pre-CHP'!I14+CHP!I107</f>
        <v>26880926930622.238</v>
      </c>
      <c r="J14" s="16">
        <f>'BIFUbC-natural-gas pre-CHP'!J14+CHP!J107</f>
        <v>27217891995733.867</v>
      </c>
      <c r="K14" s="16">
        <f>'BIFUbC-natural-gas pre-CHP'!K14+CHP!K107</f>
        <v>27554857060845.492</v>
      </c>
      <c r="L14" s="16">
        <f>'BIFUbC-natural-gas pre-CHP'!L14+CHP!L107</f>
        <v>27891822125957.125</v>
      </c>
      <c r="M14" s="16">
        <f>'BIFUbC-natural-gas pre-CHP'!M14+CHP!M107</f>
        <v>28193785160873.57</v>
      </c>
      <c r="N14" s="16">
        <f>'BIFUbC-natural-gas pre-CHP'!N14+CHP!N107</f>
        <v>28495748195790.027</v>
      </c>
      <c r="O14" s="16">
        <f>'BIFUbC-natural-gas pre-CHP'!O14+CHP!O107</f>
        <v>28797711230706.484</v>
      </c>
      <c r="P14" s="16">
        <f>'BIFUbC-natural-gas pre-CHP'!P14+CHP!P107</f>
        <v>29099674265622.934</v>
      </c>
      <c r="Q14" s="16">
        <f>'BIFUbC-natural-gas pre-CHP'!Q14+CHP!Q107</f>
        <v>29401637300539.395</v>
      </c>
      <c r="R14" s="16">
        <f>'BIFUbC-natural-gas pre-CHP'!R14+CHP!R107</f>
        <v>29722946475495.25</v>
      </c>
      <c r="S14" s="16">
        <f>'BIFUbC-natural-gas pre-CHP'!S14+CHP!S107</f>
        <v>30044255650451.117</v>
      </c>
      <c r="T14" s="16">
        <f>'BIFUbC-natural-gas pre-CHP'!T14+CHP!T107</f>
        <v>30365564825406.977</v>
      </c>
      <c r="U14" s="16">
        <f>'BIFUbC-natural-gas pre-CHP'!U14+CHP!U107</f>
        <v>30686874000362.84</v>
      </c>
      <c r="V14" s="16">
        <f>'BIFUbC-natural-gas pre-CHP'!V14+CHP!V107</f>
        <v>31008183175318.688</v>
      </c>
      <c r="W14" s="16">
        <f>'BIFUbC-natural-gas pre-CHP'!W14+CHP!W107</f>
        <v>31303697496888.668</v>
      </c>
      <c r="X14" s="16">
        <f>'BIFUbC-natural-gas pre-CHP'!X14+CHP!X107</f>
        <v>31616799218494.438</v>
      </c>
      <c r="Y14" s="16">
        <f>'BIFUbC-natural-gas pre-CHP'!Y14+CHP!Y107</f>
        <v>31929900940100.297</v>
      </c>
      <c r="Z14" s="16">
        <f>'BIFUbC-natural-gas pre-CHP'!Z14+CHP!Z107</f>
        <v>32243002661706.074</v>
      </c>
      <c r="AA14" s="16">
        <f>'BIFUbC-natural-gas pre-CHP'!AA14+CHP!AA107</f>
        <v>32556104383311.93</v>
      </c>
      <c r="AB14" s="16">
        <f>'BIFUbC-natural-gas pre-CHP'!AB14+CHP!AB107</f>
        <v>32869206104917.699</v>
      </c>
      <c r="AC14" s="16">
        <f>'BIFUbC-natural-gas pre-CHP'!AC14+CHP!AC107</f>
        <v>33182307826523.559</v>
      </c>
      <c r="AD14" s="16">
        <f>'BIFUbC-natural-gas pre-CHP'!AD14+CHP!AD107</f>
        <v>33495409548129.336</v>
      </c>
      <c r="AE14" s="16">
        <f>'BIFUbC-natural-gas pre-CHP'!AE14+CHP!AE107</f>
        <v>33808511269735.117</v>
      </c>
      <c r="AF14" s="16">
        <f>'BIFUbC-natural-gas pre-CHP'!AF14+CHP!AF107</f>
        <v>34121612991340.977</v>
      </c>
    </row>
    <row r="15" spans="1:35">
      <c r="A15" t="s">
        <v>15</v>
      </c>
      <c r="B15" s="16">
        <f>'BIFUbC-natural-gas pre-CHP'!B15+CHP!B108</f>
        <v>112341354879481.13</v>
      </c>
      <c r="C15" s="16">
        <f>'BIFUbC-natural-gas pre-CHP'!C15+CHP!C108</f>
        <v>112151581018073.78</v>
      </c>
      <c r="D15" s="16">
        <f>'BIFUbC-natural-gas pre-CHP'!D15+CHP!D108</f>
        <v>111961807156666.44</v>
      </c>
      <c r="E15" s="16">
        <f>'BIFUbC-natural-gas pre-CHP'!E15+CHP!E108</f>
        <v>111772033295259.11</v>
      </c>
      <c r="F15" s="16">
        <f>'BIFUbC-natural-gas pre-CHP'!F15+CHP!F108</f>
        <v>111582259433851.77</v>
      </c>
      <c r="G15" s="16">
        <f>'BIFUbC-natural-gas pre-CHP'!G15+CHP!G108</f>
        <v>111392485572444.44</v>
      </c>
      <c r="H15" s="16">
        <f>'BIFUbC-natural-gas pre-CHP'!H15+CHP!H108</f>
        <v>111684558807924.22</v>
      </c>
      <c r="I15" s="16">
        <f>'BIFUbC-natural-gas pre-CHP'!I15+CHP!I108</f>
        <v>111976632043404</v>
      </c>
      <c r="J15" s="16">
        <f>'BIFUbC-natural-gas pre-CHP'!J15+CHP!J108</f>
        <v>112268705278883.8</v>
      </c>
      <c r="K15" s="16">
        <f>'BIFUbC-natural-gas pre-CHP'!K15+CHP!K108</f>
        <v>112560778514363.59</v>
      </c>
      <c r="L15" s="16">
        <f>'BIFUbC-natural-gas pre-CHP'!L15+CHP!L108</f>
        <v>112852851749843.38</v>
      </c>
      <c r="M15" s="16">
        <f>'BIFUbC-natural-gas pre-CHP'!M15+CHP!M108</f>
        <v>113371251973219.28</v>
      </c>
      <c r="N15" s="16">
        <f>'BIFUbC-natural-gas pre-CHP'!N15+CHP!N108</f>
        <v>113889652196595.19</v>
      </c>
      <c r="O15" s="16">
        <f>'BIFUbC-natural-gas pre-CHP'!O15+CHP!O108</f>
        <v>114408052419971.09</v>
      </c>
      <c r="P15" s="16">
        <f>'BIFUbC-natural-gas pre-CHP'!P15+CHP!P108</f>
        <v>114926452643347</v>
      </c>
      <c r="Q15" s="16">
        <f>'BIFUbC-natural-gas pre-CHP'!Q15+CHP!Q108</f>
        <v>115444852866722.91</v>
      </c>
      <c r="R15" s="16">
        <f>'BIFUbC-natural-gas pre-CHP'!R15+CHP!R108</f>
        <v>115904756627707.28</v>
      </c>
      <c r="S15" s="16">
        <f>'BIFUbC-natural-gas pre-CHP'!S15+CHP!S108</f>
        <v>116364660388691.63</v>
      </c>
      <c r="T15" s="16">
        <f>'BIFUbC-natural-gas pre-CHP'!T15+CHP!T108</f>
        <v>116824564149676</v>
      </c>
      <c r="U15" s="16">
        <f>'BIFUbC-natural-gas pre-CHP'!U15+CHP!U108</f>
        <v>117284467910660.34</v>
      </c>
      <c r="V15" s="16">
        <f>'BIFUbC-natural-gas pre-CHP'!V15+CHP!V108</f>
        <v>117744371671644.69</v>
      </c>
      <c r="W15" s="16">
        <f>'BIFUbC-natural-gas pre-CHP'!W15+CHP!W108</f>
        <v>118282270715817.88</v>
      </c>
      <c r="X15" s="16">
        <f>'BIFUbC-natural-gas pre-CHP'!X15+CHP!X108</f>
        <v>118766991157816.94</v>
      </c>
      <c r="Y15" s="16">
        <f>'BIFUbC-natural-gas pre-CHP'!Y15+CHP!Y108</f>
        <v>119251711599815.75</v>
      </c>
      <c r="Z15" s="16">
        <f>'BIFUbC-natural-gas pre-CHP'!Z15+CHP!Z108</f>
        <v>119736432041814.8</v>
      </c>
      <c r="AA15" s="16">
        <f>'BIFUbC-natural-gas pre-CHP'!AA15+CHP!AA108</f>
        <v>120221152483813.63</v>
      </c>
      <c r="AB15" s="16">
        <f>'BIFUbC-natural-gas pre-CHP'!AB15+CHP!AB108</f>
        <v>120705872925812.69</v>
      </c>
      <c r="AC15" s="16">
        <f>'BIFUbC-natural-gas pre-CHP'!AC15+CHP!AC108</f>
        <v>121190593367811.5</v>
      </c>
      <c r="AD15" s="16">
        <f>'BIFUbC-natural-gas pre-CHP'!AD15+CHP!AD108</f>
        <v>121675313809810.55</v>
      </c>
      <c r="AE15" s="16">
        <f>'BIFUbC-natural-gas pre-CHP'!AE15+CHP!AE108</f>
        <v>122160034251809.59</v>
      </c>
      <c r="AF15" s="16">
        <f>'BIFUbC-natural-gas pre-CHP'!AF15+CHP!AF108</f>
        <v>122644754693808.41</v>
      </c>
    </row>
    <row r="16" spans="1:35">
      <c r="A16" t="s">
        <v>16</v>
      </c>
      <c r="B16" s="16">
        <f>'BIFUbC-natural-gas pre-CHP'!B16+CHP!B109</f>
        <v>14970905588590.285</v>
      </c>
      <c r="C16" s="16">
        <f>'BIFUbC-natural-gas pre-CHP'!C16+CHP!C109</f>
        <v>15241640638704.719</v>
      </c>
      <c r="D16" s="16">
        <f>'BIFUbC-natural-gas pre-CHP'!D16+CHP!D109</f>
        <v>15512375688819.152</v>
      </c>
      <c r="E16" s="16">
        <f>'BIFUbC-natural-gas pre-CHP'!E16+CHP!E109</f>
        <v>15783110738933.582</v>
      </c>
      <c r="F16" s="16">
        <f>'BIFUbC-natural-gas pre-CHP'!F16+CHP!F109</f>
        <v>16053845789048.016</v>
      </c>
      <c r="G16" s="16">
        <f>'BIFUbC-natural-gas pre-CHP'!G16+CHP!G109</f>
        <v>16324580839162.426</v>
      </c>
      <c r="H16" s="16">
        <f>'BIFUbC-natural-gas pre-CHP'!H16+CHP!H109</f>
        <v>16474477858146.271</v>
      </c>
      <c r="I16" s="16">
        <f>'BIFUbC-natural-gas pre-CHP'!I16+CHP!I109</f>
        <v>16624374877130.115</v>
      </c>
      <c r="J16" s="16">
        <f>'BIFUbC-natural-gas pre-CHP'!J16+CHP!J109</f>
        <v>16774271896113.961</v>
      </c>
      <c r="K16" s="16">
        <f>'BIFUbC-natural-gas pre-CHP'!K16+CHP!K109</f>
        <v>16924168915097.807</v>
      </c>
      <c r="L16" s="16">
        <f>'BIFUbC-natural-gas pre-CHP'!L16+CHP!L109</f>
        <v>17074065934081.65</v>
      </c>
      <c r="M16" s="16">
        <f>'BIFUbC-natural-gas pre-CHP'!M16+CHP!M109</f>
        <v>17170148780698.898</v>
      </c>
      <c r="N16" s="16">
        <f>'BIFUbC-natural-gas pre-CHP'!N16+CHP!N109</f>
        <v>17266231627316.145</v>
      </c>
      <c r="O16" s="16">
        <f>'BIFUbC-natural-gas pre-CHP'!O16+CHP!O109</f>
        <v>17362314473933.393</v>
      </c>
      <c r="P16" s="16">
        <f>'BIFUbC-natural-gas pre-CHP'!P16+CHP!P109</f>
        <v>17458397320550.641</v>
      </c>
      <c r="Q16" s="16">
        <f>'BIFUbC-natural-gas pre-CHP'!Q16+CHP!Q109</f>
        <v>17554480167167.889</v>
      </c>
      <c r="R16" s="16">
        <f>'BIFUbC-natural-gas pre-CHP'!R16+CHP!R109</f>
        <v>17621238124694.945</v>
      </c>
      <c r="S16" s="16">
        <f>'BIFUbC-natural-gas pre-CHP'!S16+CHP!S109</f>
        <v>17687996082222.008</v>
      </c>
      <c r="T16" s="16">
        <f>'BIFUbC-natural-gas pre-CHP'!T16+CHP!T109</f>
        <v>17754754039749.066</v>
      </c>
      <c r="U16" s="16">
        <f>'BIFUbC-natural-gas pre-CHP'!U16+CHP!U109</f>
        <v>17821511997276.125</v>
      </c>
      <c r="V16" s="16">
        <f>'BIFUbC-natural-gas pre-CHP'!V16+CHP!V109</f>
        <v>17888269954803.184</v>
      </c>
      <c r="W16" s="16">
        <f>'BIFUbC-natural-gas pre-CHP'!W16+CHP!W109</f>
        <v>17994127764450.5</v>
      </c>
      <c r="X16" s="16">
        <f>'BIFUbC-natural-gas pre-CHP'!X16+CHP!X109</f>
        <v>18073326584015.824</v>
      </c>
      <c r="Y16" s="16">
        <f>'BIFUbC-natural-gas pre-CHP'!Y16+CHP!Y109</f>
        <v>18152525403581.133</v>
      </c>
      <c r="Z16" s="16">
        <f>'BIFUbC-natural-gas pre-CHP'!Z16+CHP!Z109</f>
        <v>18231724223146.457</v>
      </c>
      <c r="AA16" s="16">
        <f>'BIFUbC-natural-gas pre-CHP'!AA16+CHP!AA109</f>
        <v>18310923042711.766</v>
      </c>
      <c r="AB16" s="16">
        <f>'BIFUbC-natural-gas pre-CHP'!AB16+CHP!AB109</f>
        <v>18390121862277.105</v>
      </c>
      <c r="AC16" s="16">
        <f>'BIFUbC-natural-gas pre-CHP'!AC16+CHP!AC109</f>
        <v>18469320681842.418</v>
      </c>
      <c r="AD16" s="16">
        <f>'BIFUbC-natural-gas pre-CHP'!AD16+CHP!AD109</f>
        <v>18548519501407.742</v>
      </c>
      <c r="AE16" s="16">
        <f>'BIFUbC-natural-gas pre-CHP'!AE16+CHP!AE109</f>
        <v>18627718320973.063</v>
      </c>
      <c r="AF16" s="16">
        <f>'BIFUbC-natural-gas pre-CHP'!AF16+CHP!AF109</f>
        <v>18706917140538.375</v>
      </c>
    </row>
    <row r="17" spans="1:33">
      <c r="A17" t="s">
        <v>17</v>
      </c>
      <c r="B17" s="16">
        <f>'BIFUbC-natural-gas pre-CHP'!B17+CHP!B110</f>
        <v>24277077148197.465</v>
      </c>
      <c r="C17" s="16">
        <f>'BIFUbC-natural-gas pre-CHP'!C17+CHP!C110</f>
        <v>24753240680538.945</v>
      </c>
      <c r="D17" s="16">
        <f>'BIFUbC-natural-gas pre-CHP'!D17+CHP!D110</f>
        <v>25229404212880.359</v>
      </c>
      <c r="E17" s="16">
        <f>'BIFUbC-natural-gas pre-CHP'!E17+CHP!E110</f>
        <v>25705567745221.836</v>
      </c>
      <c r="F17" s="16">
        <f>'BIFUbC-natural-gas pre-CHP'!F17+CHP!F110</f>
        <v>26181731277563.25</v>
      </c>
      <c r="G17" s="16">
        <f>'BIFUbC-natural-gas pre-CHP'!G17+CHP!G110</f>
        <v>26657894809904.75</v>
      </c>
      <c r="H17" s="16">
        <f>'BIFUbC-natural-gas pre-CHP'!H17+CHP!H110</f>
        <v>26897792067549.82</v>
      </c>
      <c r="I17" s="16">
        <f>'BIFUbC-natural-gas pre-CHP'!I17+CHP!I110</f>
        <v>27137689325194.891</v>
      </c>
      <c r="J17" s="16">
        <f>'BIFUbC-natural-gas pre-CHP'!J17+CHP!J110</f>
        <v>27377586582839.957</v>
      </c>
      <c r="K17" s="16">
        <f>'BIFUbC-natural-gas pre-CHP'!K17+CHP!K110</f>
        <v>27617483840485.027</v>
      </c>
      <c r="L17" s="16">
        <f>'BIFUbC-natural-gas pre-CHP'!L17+CHP!L110</f>
        <v>27857381098130.102</v>
      </c>
      <c r="M17" s="16">
        <f>'BIFUbC-natural-gas pre-CHP'!M17+CHP!M110</f>
        <v>28015328111520.148</v>
      </c>
      <c r="N17" s="16">
        <f>'BIFUbC-natural-gas pre-CHP'!N17+CHP!N110</f>
        <v>28173275124910.195</v>
      </c>
      <c r="O17" s="16">
        <f>'BIFUbC-natural-gas pre-CHP'!O17+CHP!O110</f>
        <v>28331222138300.242</v>
      </c>
      <c r="P17" s="16">
        <f>'BIFUbC-natural-gas pre-CHP'!P17+CHP!P110</f>
        <v>28489169151690.289</v>
      </c>
      <c r="Q17" s="16">
        <f>'BIFUbC-natural-gas pre-CHP'!Q17+CHP!Q110</f>
        <v>28647116165080.34</v>
      </c>
      <c r="R17" s="16">
        <f>'BIFUbC-natural-gas pre-CHP'!R17+CHP!R110</f>
        <v>28764346885448.18</v>
      </c>
      <c r="S17" s="16">
        <f>'BIFUbC-natural-gas pre-CHP'!S17+CHP!S110</f>
        <v>28881577605816.023</v>
      </c>
      <c r="T17" s="16">
        <f>'BIFUbC-natural-gas pre-CHP'!T17+CHP!T110</f>
        <v>28998808326183.863</v>
      </c>
      <c r="U17" s="16">
        <f>'BIFUbC-natural-gas pre-CHP'!U17+CHP!U110</f>
        <v>29116039046551.703</v>
      </c>
      <c r="V17" s="16">
        <f>'BIFUbC-natural-gas pre-CHP'!V17+CHP!V110</f>
        <v>29233269766919.543</v>
      </c>
      <c r="W17" s="16">
        <f>'BIFUbC-natural-gas pre-CHP'!W17+CHP!W110</f>
        <v>29404788877983.672</v>
      </c>
      <c r="X17" s="16">
        <f>'BIFUbC-natural-gas pre-CHP'!X17+CHP!X110</f>
        <v>29539293177209.422</v>
      </c>
      <c r="Y17" s="16">
        <f>'BIFUbC-natural-gas pre-CHP'!Y17+CHP!Y110</f>
        <v>29673797476435.152</v>
      </c>
      <c r="Z17" s="16">
        <f>'BIFUbC-natural-gas pre-CHP'!Z17+CHP!Z110</f>
        <v>29808301775660.898</v>
      </c>
      <c r="AA17" s="16">
        <f>'BIFUbC-natural-gas pre-CHP'!AA17+CHP!AA110</f>
        <v>29942806074886.633</v>
      </c>
      <c r="AB17" s="16">
        <f>'BIFUbC-natural-gas pre-CHP'!AB17+CHP!AB110</f>
        <v>30077310374112.414</v>
      </c>
      <c r="AC17" s="16">
        <f>'BIFUbC-natural-gas pre-CHP'!AC17+CHP!AC110</f>
        <v>30211814673338.148</v>
      </c>
      <c r="AD17" s="16">
        <f>'BIFUbC-natural-gas pre-CHP'!AD17+CHP!AD110</f>
        <v>30346318972563.895</v>
      </c>
      <c r="AE17" s="16">
        <f>'BIFUbC-natural-gas pre-CHP'!AE17+CHP!AE110</f>
        <v>30480823271789.645</v>
      </c>
      <c r="AF17" s="16">
        <f>'BIFUbC-natural-gas pre-CHP'!AF17+CHP!AF110</f>
        <v>30615327571015.375</v>
      </c>
    </row>
    <row r="18" spans="1:33">
      <c r="A18" t="s">
        <v>18</v>
      </c>
      <c r="B18" s="16">
        <f>'BIFUbC-natural-gas pre-CHP'!B18+CHP!B111</f>
        <v>113588918833025.42</v>
      </c>
      <c r="C18" s="16">
        <f>'BIFUbC-natural-gas pre-CHP'!C18+CHP!C111</f>
        <v>117887003937859.45</v>
      </c>
      <c r="D18" s="16">
        <f>'BIFUbC-natural-gas pre-CHP'!D18+CHP!D111</f>
        <v>122185089042693.48</v>
      </c>
      <c r="E18" s="16">
        <f>'BIFUbC-natural-gas pre-CHP'!E18+CHP!E111</f>
        <v>126483174147527.52</v>
      </c>
      <c r="F18" s="16">
        <f>'BIFUbC-natural-gas pre-CHP'!F18+CHP!F111</f>
        <v>130781259252361.55</v>
      </c>
      <c r="G18" s="16">
        <f>'BIFUbC-natural-gas pre-CHP'!G18+CHP!G111</f>
        <v>135079344357195.77</v>
      </c>
      <c r="H18" s="16">
        <f>'BIFUbC-natural-gas pre-CHP'!H18+CHP!H111</f>
        <v>137635238615522.92</v>
      </c>
      <c r="I18" s="16">
        <f>'BIFUbC-natural-gas pre-CHP'!I18+CHP!I111</f>
        <v>140191132873850.53</v>
      </c>
      <c r="J18" s="16">
        <f>'BIFUbC-natural-gas pre-CHP'!J18+CHP!J111</f>
        <v>142747027132178.13</v>
      </c>
      <c r="K18" s="16">
        <f>'BIFUbC-natural-gas pre-CHP'!K18+CHP!K111</f>
        <v>145302921390505.72</v>
      </c>
      <c r="L18" s="16">
        <f>'BIFUbC-natural-gas pre-CHP'!L18+CHP!L111</f>
        <v>147858815648833.75</v>
      </c>
      <c r="M18" s="16">
        <f>'BIFUbC-natural-gas pre-CHP'!M18+CHP!M111</f>
        <v>150065313441788</v>
      </c>
      <c r="N18" s="16">
        <f>'BIFUbC-natural-gas pre-CHP'!N18+CHP!N111</f>
        <v>152271811234742.28</v>
      </c>
      <c r="O18" s="16">
        <f>'BIFUbC-natural-gas pre-CHP'!O18+CHP!O111</f>
        <v>154478309027696.56</v>
      </c>
      <c r="P18" s="16">
        <f>'BIFUbC-natural-gas pre-CHP'!P18+CHP!P111</f>
        <v>156684806820650.84</v>
      </c>
      <c r="Q18" s="16">
        <f>'BIFUbC-natural-gas pre-CHP'!Q18+CHP!Q111</f>
        <v>158891304613605.13</v>
      </c>
      <c r="R18" s="16">
        <f>'BIFUbC-natural-gas pre-CHP'!R18+CHP!R111</f>
        <v>161179696044943.47</v>
      </c>
      <c r="S18" s="16">
        <f>'BIFUbC-natural-gas pre-CHP'!S18+CHP!S111</f>
        <v>163468087476281.84</v>
      </c>
      <c r="T18" s="16">
        <f>'BIFUbC-natural-gas pre-CHP'!T18+CHP!T111</f>
        <v>165756478907620.22</v>
      </c>
      <c r="U18" s="16">
        <f>'BIFUbC-natural-gas pre-CHP'!U18+CHP!U111</f>
        <v>168044870338958.63</v>
      </c>
      <c r="V18" s="16">
        <f>'BIFUbC-natural-gas pre-CHP'!V18+CHP!V111</f>
        <v>170333261770296.94</v>
      </c>
      <c r="W18" s="16">
        <f>'BIFUbC-natural-gas pre-CHP'!W18+CHP!W111</f>
        <v>172512461683789.81</v>
      </c>
      <c r="X18" s="16">
        <f>'BIFUbC-natural-gas pre-CHP'!X18+CHP!X111</f>
        <v>174766110359450</v>
      </c>
      <c r="Y18" s="16">
        <f>'BIFUbC-natural-gas pre-CHP'!Y18+CHP!Y111</f>
        <v>177019759035110.63</v>
      </c>
      <c r="Z18" s="16">
        <f>'BIFUbC-natural-gas pre-CHP'!Z18+CHP!Z111</f>
        <v>179273407710770.81</v>
      </c>
      <c r="AA18" s="16">
        <f>'BIFUbC-natural-gas pre-CHP'!AA18+CHP!AA111</f>
        <v>181527056386431.25</v>
      </c>
      <c r="AB18" s="16">
        <f>'BIFUbC-natural-gas pre-CHP'!AB18+CHP!AB111</f>
        <v>183780705062091.47</v>
      </c>
      <c r="AC18" s="16">
        <f>'BIFUbC-natural-gas pre-CHP'!AC18+CHP!AC111</f>
        <v>186034353737751.63</v>
      </c>
      <c r="AD18" s="16">
        <f>'BIFUbC-natural-gas pre-CHP'!AD18+CHP!AD111</f>
        <v>188288002413411.88</v>
      </c>
      <c r="AE18" s="16">
        <f>'BIFUbC-natural-gas pre-CHP'!AE18+CHP!AE111</f>
        <v>190541651089072.03</v>
      </c>
      <c r="AF18" s="16">
        <f>'BIFUbC-natural-gas pre-CHP'!AF18+CHP!AF111</f>
        <v>192795299764732.22</v>
      </c>
    </row>
    <row r="19" spans="1:33">
      <c r="A19" t="s">
        <v>19</v>
      </c>
      <c r="B19" s="16">
        <f>'BIFUbC-natural-gas pre-CHP'!B19+CHP!B112</f>
        <v>18740115415844.18</v>
      </c>
      <c r="C19" s="16">
        <f>'BIFUbC-natural-gas pre-CHP'!C19+CHP!C112</f>
        <v>19464709028590.371</v>
      </c>
      <c r="D19" s="16">
        <f>'BIFUbC-natural-gas pre-CHP'!D19+CHP!D112</f>
        <v>20189302641336.566</v>
      </c>
      <c r="E19" s="16">
        <f>'BIFUbC-natural-gas pre-CHP'!E19+CHP!E112</f>
        <v>20913896254082.766</v>
      </c>
      <c r="F19" s="16">
        <f>'BIFUbC-natural-gas pre-CHP'!F19+CHP!F112</f>
        <v>21638489866828.957</v>
      </c>
      <c r="G19" s="16">
        <f>'BIFUbC-natural-gas pre-CHP'!G19+CHP!G112</f>
        <v>22363083479575.141</v>
      </c>
      <c r="H19" s="16">
        <f>'BIFUbC-natural-gas pre-CHP'!H19+CHP!H112</f>
        <v>22784292115079.246</v>
      </c>
      <c r="I19" s="16">
        <f>'BIFUbC-natural-gas pre-CHP'!I19+CHP!I112</f>
        <v>23205500750583.43</v>
      </c>
      <c r="J19" s="16">
        <f>'BIFUbC-natural-gas pre-CHP'!J19+CHP!J112</f>
        <v>23626709386087.609</v>
      </c>
      <c r="K19" s="16">
        <f>'BIFUbC-natural-gas pre-CHP'!K19+CHP!K112</f>
        <v>24047918021591.789</v>
      </c>
      <c r="L19" s="16">
        <f>'BIFUbC-natural-gas pre-CHP'!L19+CHP!L112</f>
        <v>24469126657096.047</v>
      </c>
      <c r="M19" s="16">
        <f>'BIFUbC-natural-gas pre-CHP'!M19+CHP!M112</f>
        <v>24831471800285.867</v>
      </c>
      <c r="N19" s="16">
        <f>'BIFUbC-natural-gas pre-CHP'!N19+CHP!N112</f>
        <v>25193816943475.684</v>
      </c>
      <c r="O19" s="16">
        <f>'BIFUbC-natural-gas pre-CHP'!O19+CHP!O112</f>
        <v>25556162086665.5</v>
      </c>
      <c r="P19" s="16">
        <f>'BIFUbC-natural-gas pre-CHP'!P19+CHP!P112</f>
        <v>25918507229855.32</v>
      </c>
      <c r="Q19" s="16">
        <f>'BIFUbC-natural-gas pre-CHP'!Q19+CHP!Q112</f>
        <v>26280852373045.141</v>
      </c>
      <c r="R19" s="16">
        <f>'BIFUbC-natural-gas pre-CHP'!R19+CHP!R112</f>
        <v>26656358256473.766</v>
      </c>
      <c r="S19" s="16">
        <f>'BIFUbC-natural-gas pre-CHP'!S19+CHP!S112</f>
        <v>27031864139902.383</v>
      </c>
      <c r="T19" s="16">
        <f>'BIFUbC-natural-gas pre-CHP'!T19+CHP!T112</f>
        <v>27407370023331.008</v>
      </c>
      <c r="U19" s="16">
        <f>'BIFUbC-natural-gas pre-CHP'!U19+CHP!U112</f>
        <v>27782875906759.629</v>
      </c>
      <c r="V19" s="16">
        <f>'BIFUbC-natural-gas pre-CHP'!V19+CHP!V112</f>
        <v>28158381790188.258</v>
      </c>
      <c r="W19" s="16">
        <f>'BIFUbC-natural-gas pre-CHP'!W19+CHP!W112</f>
        <v>28516340019965.125</v>
      </c>
      <c r="X19" s="16">
        <f>'BIFUbC-natural-gas pre-CHP'!X19+CHP!X112</f>
        <v>28886262559050</v>
      </c>
      <c r="Y19" s="16">
        <f>'BIFUbC-natural-gas pre-CHP'!Y19+CHP!Y112</f>
        <v>29256185098134.945</v>
      </c>
      <c r="Z19" s="16">
        <f>'BIFUbC-natural-gas pre-CHP'!Z19+CHP!Z112</f>
        <v>29626107637219.824</v>
      </c>
      <c r="AA19" s="16">
        <f>'BIFUbC-natural-gas pre-CHP'!AA19+CHP!AA112</f>
        <v>29996030176304.734</v>
      </c>
      <c r="AB19" s="16">
        <f>'BIFUbC-natural-gas pre-CHP'!AB19+CHP!AB112</f>
        <v>30365952715389.609</v>
      </c>
      <c r="AC19" s="16">
        <f>'BIFUbC-natural-gas pre-CHP'!AC19+CHP!AC112</f>
        <v>30735875254474.484</v>
      </c>
      <c r="AD19" s="16">
        <f>'BIFUbC-natural-gas pre-CHP'!AD19+CHP!AD112</f>
        <v>31105797793559.359</v>
      </c>
      <c r="AE19" s="16">
        <f>'BIFUbC-natural-gas pre-CHP'!AE19+CHP!AE112</f>
        <v>31475720332644.234</v>
      </c>
      <c r="AF19" s="16">
        <f>'BIFUbC-natural-gas pre-CHP'!AF19+CHP!AF112</f>
        <v>31845642871729.109</v>
      </c>
    </row>
    <row r="20" spans="1:33">
      <c r="A20" t="s">
        <v>20</v>
      </c>
      <c r="B20" s="16">
        <f>'BIFUbC-natural-gas pre-CHP'!B20+CHP!B113</f>
        <v>24911336236151.918</v>
      </c>
      <c r="C20" s="16">
        <f>'BIFUbC-natural-gas pre-CHP'!C20+CHP!C113</f>
        <v>25942811401600.434</v>
      </c>
      <c r="D20" s="16">
        <f>'BIFUbC-natural-gas pre-CHP'!D20+CHP!D113</f>
        <v>26974286567048.922</v>
      </c>
      <c r="E20" s="16">
        <f>'BIFUbC-natural-gas pre-CHP'!E20+CHP!E113</f>
        <v>28005761732497.445</v>
      </c>
      <c r="F20" s="16">
        <f>'BIFUbC-natural-gas pre-CHP'!F20+CHP!F113</f>
        <v>29037236897945.965</v>
      </c>
      <c r="G20" s="16">
        <f>'BIFUbC-natural-gas pre-CHP'!G20+CHP!G113</f>
        <v>30068712063394.469</v>
      </c>
      <c r="H20" s="16">
        <f>'BIFUbC-natural-gas pre-CHP'!H20+CHP!H113</f>
        <v>30626565547319.719</v>
      </c>
      <c r="I20" s="16">
        <f>'BIFUbC-natural-gas pre-CHP'!I20+CHP!I113</f>
        <v>31184419031245.094</v>
      </c>
      <c r="J20" s="16">
        <f>'BIFUbC-natural-gas pre-CHP'!J20+CHP!J113</f>
        <v>31742272515170.457</v>
      </c>
      <c r="K20" s="16">
        <f>'BIFUbC-natural-gas pre-CHP'!K20+CHP!K113</f>
        <v>32300125999095.828</v>
      </c>
      <c r="L20" s="16">
        <f>'BIFUbC-natural-gas pre-CHP'!L20+CHP!L113</f>
        <v>32857979483021.309</v>
      </c>
      <c r="M20" s="16">
        <f>'BIFUbC-natural-gas pre-CHP'!M20+CHP!M113</f>
        <v>33332210243677.406</v>
      </c>
      <c r="N20" s="16">
        <f>'BIFUbC-natural-gas pre-CHP'!N20+CHP!N113</f>
        <v>33806441004333.496</v>
      </c>
      <c r="O20" s="16">
        <f>'BIFUbC-natural-gas pre-CHP'!O20+CHP!O113</f>
        <v>34280671764989.594</v>
      </c>
      <c r="P20" s="16">
        <f>'BIFUbC-natural-gas pre-CHP'!P20+CHP!P113</f>
        <v>34754902525645.68</v>
      </c>
      <c r="Q20" s="16">
        <f>'BIFUbC-natural-gas pre-CHP'!Q20+CHP!Q113</f>
        <v>35229133286301.773</v>
      </c>
      <c r="R20" s="16">
        <f>'BIFUbC-natural-gas pre-CHP'!R20+CHP!R113</f>
        <v>35719314871998.133</v>
      </c>
      <c r="S20" s="16">
        <f>'BIFUbC-natural-gas pre-CHP'!S20+CHP!S113</f>
        <v>36209496457694.484</v>
      </c>
      <c r="T20" s="16">
        <f>'BIFUbC-natural-gas pre-CHP'!T20+CHP!T113</f>
        <v>36699678043390.844</v>
      </c>
      <c r="U20" s="16">
        <f>'BIFUbC-natural-gas pre-CHP'!U20+CHP!U113</f>
        <v>37189859629087.195</v>
      </c>
      <c r="V20" s="16">
        <f>'BIFUbC-natural-gas pre-CHP'!V20+CHP!V113</f>
        <v>37680041214783.555</v>
      </c>
      <c r="W20" s="16">
        <f>'BIFUbC-natural-gas pre-CHP'!W20+CHP!W113</f>
        <v>38148955033759.547</v>
      </c>
      <c r="X20" s="16">
        <f>'BIFUbC-natural-gas pre-CHP'!X20+CHP!X113</f>
        <v>38632369602772.141</v>
      </c>
      <c r="Y20" s="16">
        <f>'BIFUbC-natural-gas pre-CHP'!Y20+CHP!Y113</f>
        <v>39115784171784.852</v>
      </c>
      <c r="Z20" s="16">
        <f>'BIFUbC-natural-gas pre-CHP'!Z20+CHP!Z113</f>
        <v>39599198740797.445</v>
      </c>
      <c r="AA20" s="16">
        <f>'BIFUbC-natural-gas pre-CHP'!AA20+CHP!AA113</f>
        <v>40082613309810.07</v>
      </c>
      <c r="AB20" s="16">
        <f>'BIFUbC-natural-gas pre-CHP'!AB20+CHP!AB113</f>
        <v>40566027878822.664</v>
      </c>
      <c r="AC20" s="16">
        <f>'BIFUbC-natural-gas pre-CHP'!AC20+CHP!AC113</f>
        <v>41049442447835.258</v>
      </c>
      <c r="AD20" s="16">
        <f>'BIFUbC-natural-gas pre-CHP'!AD20+CHP!AD113</f>
        <v>41532857016847.844</v>
      </c>
      <c r="AE20" s="16">
        <f>'BIFUbC-natural-gas pre-CHP'!AE20+CHP!AE113</f>
        <v>42016271585860.438</v>
      </c>
      <c r="AF20" s="16">
        <f>'BIFUbC-natural-gas pre-CHP'!AF20+CHP!AF113</f>
        <v>42499686154873.031</v>
      </c>
    </row>
    <row r="21" spans="1:33">
      <c r="A21" t="s">
        <v>21</v>
      </c>
      <c r="B21" s="16">
        <f>'BIFUbC-natural-gas pre-CHP'!B21+CHP!B114</f>
        <v>44969603410664.531</v>
      </c>
      <c r="C21" s="16">
        <f>'BIFUbC-natural-gas pre-CHP'!C21+CHP!C114</f>
        <v>46481697650861.797</v>
      </c>
      <c r="D21" s="16">
        <f>'BIFUbC-natural-gas pre-CHP'!D21+CHP!D114</f>
        <v>47993791891058.938</v>
      </c>
      <c r="E21" s="16">
        <f>'BIFUbC-natural-gas pre-CHP'!E21+CHP!E114</f>
        <v>49505886131256.094</v>
      </c>
      <c r="F21" s="16">
        <f>'BIFUbC-natural-gas pre-CHP'!F21+CHP!F114</f>
        <v>51017980371453.359</v>
      </c>
      <c r="G21" s="16">
        <f>'BIFUbC-natural-gas pre-CHP'!G21+CHP!G114</f>
        <v>52530074611650.438</v>
      </c>
      <c r="H21" s="16">
        <f>'BIFUbC-natural-gas pre-CHP'!H21+CHP!H114</f>
        <v>53547669842932.594</v>
      </c>
      <c r="I21" s="16">
        <f>'BIFUbC-natural-gas pre-CHP'!I21+CHP!I114</f>
        <v>54565265074214.883</v>
      </c>
      <c r="J21" s="16">
        <f>'BIFUbC-natural-gas pre-CHP'!J21+CHP!J114</f>
        <v>55582860305497.172</v>
      </c>
      <c r="K21" s="16">
        <f>'BIFUbC-natural-gas pre-CHP'!K21+CHP!K114</f>
        <v>56600455536779.453</v>
      </c>
      <c r="L21" s="16">
        <f>'BIFUbC-natural-gas pre-CHP'!L21+CHP!L114</f>
        <v>57618050768061.859</v>
      </c>
      <c r="M21" s="16">
        <f>'BIFUbC-natural-gas pre-CHP'!M21+CHP!M114</f>
        <v>58512241658249.141</v>
      </c>
      <c r="N21" s="16">
        <f>'BIFUbC-natural-gas pre-CHP'!N21+CHP!N114</f>
        <v>59406432548436.438</v>
      </c>
      <c r="O21" s="16">
        <f>'BIFUbC-natural-gas pre-CHP'!O21+CHP!O114</f>
        <v>60300623438623.727</v>
      </c>
      <c r="P21" s="16">
        <f>'BIFUbC-natural-gas pre-CHP'!P21+CHP!P114</f>
        <v>61194814328811.016</v>
      </c>
      <c r="Q21" s="16">
        <f>'BIFUbC-natural-gas pre-CHP'!Q21+CHP!Q114</f>
        <v>62089005218998.305</v>
      </c>
      <c r="R21" s="16">
        <f>'BIFUbC-natural-gas pre-CHP'!R21+CHP!R114</f>
        <v>63019903112417.719</v>
      </c>
      <c r="S21" s="16">
        <f>'BIFUbC-natural-gas pre-CHP'!S21+CHP!S114</f>
        <v>63950801005837.141</v>
      </c>
      <c r="T21" s="16">
        <f>'BIFUbC-natural-gas pre-CHP'!T21+CHP!T114</f>
        <v>64881698899256.563</v>
      </c>
      <c r="U21" s="16">
        <f>'BIFUbC-natural-gas pre-CHP'!U21+CHP!U114</f>
        <v>65812596792675.984</v>
      </c>
      <c r="V21" s="16">
        <f>'BIFUbC-natural-gas pre-CHP'!V21+CHP!V114</f>
        <v>66743494686095.406</v>
      </c>
      <c r="W21" s="16">
        <f>'BIFUbC-natural-gas pre-CHP'!W21+CHP!W114</f>
        <v>67625449908538.594</v>
      </c>
      <c r="X21" s="16">
        <f>'BIFUbC-natural-gas pre-CHP'!X21+CHP!X114</f>
        <v>68540775133920.109</v>
      </c>
      <c r="Y21" s="16">
        <f>'BIFUbC-natural-gas pre-CHP'!Y21+CHP!Y114</f>
        <v>69456100359301.742</v>
      </c>
      <c r="Z21" s="16">
        <f>'BIFUbC-natural-gas pre-CHP'!Z21+CHP!Z114</f>
        <v>70371425584683.25</v>
      </c>
      <c r="AA21" s="16">
        <f>'BIFUbC-natural-gas pre-CHP'!AA21+CHP!AA114</f>
        <v>71286750810064.922</v>
      </c>
      <c r="AB21" s="16">
        <f>'BIFUbC-natural-gas pre-CHP'!AB21+CHP!AB114</f>
        <v>72202076035446.438</v>
      </c>
      <c r="AC21" s="16">
        <f>'BIFUbC-natural-gas pre-CHP'!AC21+CHP!AC114</f>
        <v>73117401260827.938</v>
      </c>
      <c r="AD21" s="16">
        <f>'BIFUbC-natural-gas pre-CHP'!AD21+CHP!AD114</f>
        <v>74032726486209.469</v>
      </c>
      <c r="AE21" s="16">
        <f>'BIFUbC-natural-gas pre-CHP'!AE21+CHP!AE114</f>
        <v>74948051711590.969</v>
      </c>
      <c r="AF21" s="16">
        <f>'BIFUbC-natural-gas pre-CHP'!AF21+CHP!AF114</f>
        <v>75863376936972.469</v>
      </c>
    </row>
    <row r="22" spans="1:33">
      <c r="A22" t="s">
        <v>22</v>
      </c>
      <c r="B22" s="16">
        <f>'BIFUbC-natural-gas pre-CHP'!B22+CHP!B115</f>
        <v>8091634802141.2373</v>
      </c>
      <c r="C22" s="16">
        <f>'BIFUbC-natural-gas pre-CHP'!C22+CHP!C115</f>
        <v>8400264463266.3984</v>
      </c>
      <c r="D22" s="16">
        <f>'BIFUbC-natural-gas pre-CHP'!D22+CHP!D115</f>
        <v>8708894124391.5771</v>
      </c>
      <c r="E22" s="16">
        <f>'BIFUbC-natural-gas pre-CHP'!E22+CHP!E115</f>
        <v>9017523785516.7383</v>
      </c>
      <c r="F22" s="16">
        <f>'BIFUbC-natural-gas pre-CHP'!F22+CHP!F115</f>
        <v>9326153446641.918</v>
      </c>
      <c r="G22" s="16">
        <f>'BIFUbC-natural-gas pre-CHP'!G22+CHP!G115</f>
        <v>9634783107767.0801</v>
      </c>
      <c r="H22" s="16">
        <f>'BIFUbC-natural-gas pre-CHP'!H22+CHP!H115</f>
        <v>9816781118354.1816</v>
      </c>
      <c r="I22" s="16">
        <f>'BIFUbC-natural-gas pre-CHP'!I22+CHP!I115</f>
        <v>9998779128941.3145</v>
      </c>
      <c r="J22" s="16">
        <f>'BIFUbC-natural-gas pre-CHP'!J22+CHP!J115</f>
        <v>10180777139528.445</v>
      </c>
      <c r="K22" s="16">
        <f>'BIFUbC-natural-gas pre-CHP'!K22+CHP!K115</f>
        <v>10362775150115.58</v>
      </c>
      <c r="L22" s="16">
        <f>'BIFUbC-natural-gas pre-CHP'!L22+CHP!L115</f>
        <v>10544773160702.744</v>
      </c>
      <c r="M22" s="16">
        <f>'BIFUbC-natural-gas pre-CHP'!M22+CHP!M115</f>
        <v>10701688562184.199</v>
      </c>
      <c r="N22" s="16">
        <f>'BIFUbC-natural-gas pre-CHP'!N22+CHP!N115</f>
        <v>10858603963665.658</v>
      </c>
      <c r="O22" s="16">
        <f>'BIFUbC-natural-gas pre-CHP'!O22+CHP!O115</f>
        <v>11015519365147.115</v>
      </c>
      <c r="P22" s="16">
        <f>'BIFUbC-natural-gas pre-CHP'!P22+CHP!P115</f>
        <v>11172434766628.572</v>
      </c>
      <c r="Q22" s="16">
        <f>'BIFUbC-natural-gas pre-CHP'!Q22+CHP!Q115</f>
        <v>11329350168110.027</v>
      </c>
      <c r="R22" s="16">
        <f>'BIFUbC-natural-gas pre-CHP'!R22+CHP!R115</f>
        <v>11492043935377.053</v>
      </c>
      <c r="S22" s="16">
        <f>'BIFUbC-natural-gas pre-CHP'!S22+CHP!S115</f>
        <v>11654737702644.078</v>
      </c>
      <c r="T22" s="16">
        <f>'BIFUbC-natural-gas pre-CHP'!T22+CHP!T115</f>
        <v>11817431469911.104</v>
      </c>
      <c r="U22" s="16">
        <f>'BIFUbC-natural-gas pre-CHP'!U22+CHP!U115</f>
        <v>11980125237178.127</v>
      </c>
      <c r="V22" s="16">
        <f>'BIFUbC-natural-gas pre-CHP'!V22+CHP!V115</f>
        <v>12142819004445.152</v>
      </c>
      <c r="W22" s="16">
        <f>'BIFUbC-natural-gas pre-CHP'!W22+CHP!W115</f>
        <v>12297808283998.082</v>
      </c>
      <c r="X22" s="16">
        <f>'BIFUbC-natural-gas pre-CHP'!X22+CHP!X115</f>
        <v>12458050623356.07</v>
      </c>
      <c r="Y22" s="16">
        <f>'BIFUbC-natural-gas pre-CHP'!Y22+CHP!Y115</f>
        <v>12618292962714.094</v>
      </c>
      <c r="Z22" s="16">
        <f>'BIFUbC-natural-gas pre-CHP'!Z22+CHP!Z115</f>
        <v>12778535302072.086</v>
      </c>
      <c r="AA22" s="16">
        <f>'BIFUbC-natural-gas pre-CHP'!AA22+CHP!AA115</f>
        <v>12938777641430.092</v>
      </c>
      <c r="AB22" s="16">
        <f>'BIFUbC-natural-gas pre-CHP'!AB22+CHP!AB115</f>
        <v>13099019980788.086</v>
      </c>
      <c r="AC22" s="16">
        <f>'BIFUbC-natural-gas pre-CHP'!AC22+CHP!AC115</f>
        <v>13259262320146.072</v>
      </c>
      <c r="AD22" s="16">
        <f>'BIFUbC-natural-gas pre-CHP'!AD22+CHP!AD115</f>
        <v>13419504659504.063</v>
      </c>
      <c r="AE22" s="16">
        <f>'BIFUbC-natural-gas pre-CHP'!AE22+CHP!AE115</f>
        <v>13579746998862.055</v>
      </c>
      <c r="AF22" s="16">
        <f>'BIFUbC-natural-gas pre-CHP'!AF22+CHP!AF115</f>
        <v>13739989338220.043</v>
      </c>
    </row>
    <row r="23" spans="1:33">
      <c r="A23" t="s">
        <v>23</v>
      </c>
      <c r="B23" s="16">
        <f>'BIFUbC-natural-gas pre-CHP'!B23+CHP!B116</f>
        <v>18887021337568.227</v>
      </c>
      <c r="C23" s="16">
        <f>'BIFUbC-natural-gas pre-CHP'!C23+CHP!C116</f>
        <v>19334168344310.25</v>
      </c>
      <c r="D23" s="16">
        <f>'BIFUbC-natural-gas pre-CHP'!D23+CHP!D116</f>
        <v>19781315351052.27</v>
      </c>
      <c r="E23" s="16">
        <f>'BIFUbC-natural-gas pre-CHP'!E23+CHP!E116</f>
        <v>20228462357794.293</v>
      </c>
      <c r="F23" s="16">
        <f>'BIFUbC-natural-gas pre-CHP'!F23+CHP!F116</f>
        <v>20675609364536.313</v>
      </c>
      <c r="G23" s="16">
        <f>'BIFUbC-natural-gas pre-CHP'!G23+CHP!G116</f>
        <v>21122756371278.344</v>
      </c>
      <c r="H23" s="16">
        <f>'BIFUbC-natural-gas pre-CHP'!H23+CHP!H116</f>
        <v>21425150508333.121</v>
      </c>
      <c r="I23" s="16">
        <f>'BIFUbC-natural-gas pre-CHP'!I23+CHP!I116</f>
        <v>21727544645387.891</v>
      </c>
      <c r="J23" s="16">
        <f>'BIFUbC-natural-gas pre-CHP'!J23+CHP!J116</f>
        <v>22029938782442.664</v>
      </c>
      <c r="K23" s="16">
        <f>'BIFUbC-natural-gas pre-CHP'!K23+CHP!K116</f>
        <v>22332332919497.434</v>
      </c>
      <c r="L23" s="16">
        <f>'BIFUbC-natural-gas pre-CHP'!L23+CHP!L116</f>
        <v>22634727056552.215</v>
      </c>
      <c r="M23" s="16">
        <f>'BIFUbC-natural-gas pre-CHP'!M23+CHP!M116</f>
        <v>22924701722053.141</v>
      </c>
      <c r="N23" s="16">
        <f>'BIFUbC-natural-gas pre-CHP'!N23+CHP!N116</f>
        <v>23214676387554.074</v>
      </c>
      <c r="O23" s="16">
        <f>'BIFUbC-natural-gas pre-CHP'!O23+CHP!O116</f>
        <v>23504651053055.008</v>
      </c>
      <c r="P23" s="16">
        <f>'BIFUbC-natural-gas pre-CHP'!P23+CHP!P116</f>
        <v>23794625718555.945</v>
      </c>
      <c r="Q23" s="16">
        <f>'BIFUbC-natural-gas pre-CHP'!Q23+CHP!Q116</f>
        <v>24084600384056.883</v>
      </c>
      <c r="R23" s="16">
        <f>'BIFUbC-natural-gas pre-CHP'!R23+CHP!R116</f>
        <v>24402694252652.16</v>
      </c>
      <c r="S23" s="16">
        <f>'BIFUbC-natural-gas pre-CHP'!S23+CHP!S116</f>
        <v>24720788121247.438</v>
      </c>
      <c r="T23" s="16">
        <f>'BIFUbC-natural-gas pre-CHP'!T23+CHP!T116</f>
        <v>25038881989842.715</v>
      </c>
      <c r="U23" s="16">
        <f>'BIFUbC-natural-gas pre-CHP'!U23+CHP!U116</f>
        <v>25356975858437.992</v>
      </c>
      <c r="V23" s="16">
        <f>'BIFUbC-natural-gas pre-CHP'!V23+CHP!V116</f>
        <v>25675069727033.262</v>
      </c>
      <c r="W23" s="16">
        <f>'BIFUbC-natural-gas pre-CHP'!W23+CHP!W116</f>
        <v>25955671324836.07</v>
      </c>
      <c r="X23" s="16">
        <f>'BIFUbC-natural-gas pre-CHP'!X23+CHP!X116</f>
        <v>26261835834542.801</v>
      </c>
      <c r="Y23" s="16">
        <f>'BIFUbC-natural-gas pre-CHP'!Y23+CHP!Y116</f>
        <v>26568000344249.617</v>
      </c>
      <c r="Z23" s="16">
        <f>'BIFUbC-natural-gas pre-CHP'!Z23+CHP!Z116</f>
        <v>26874164853956.352</v>
      </c>
      <c r="AA23" s="16">
        <f>'BIFUbC-natural-gas pre-CHP'!AA23+CHP!AA116</f>
        <v>27180329363663.168</v>
      </c>
      <c r="AB23" s="16">
        <f>'BIFUbC-natural-gas pre-CHP'!AB23+CHP!AB116</f>
        <v>27486493873369.898</v>
      </c>
      <c r="AC23" s="16">
        <f>'BIFUbC-natural-gas pre-CHP'!AC23+CHP!AC116</f>
        <v>27792658383076.719</v>
      </c>
      <c r="AD23" s="16">
        <f>'BIFUbC-natural-gas pre-CHP'!AD23+CHP!AD116</f>
        <v>28098822892783.449</v>
      </c>
      <c r="AE23" s="16">
        <f>'BIFUbC-natural-gas pre-CHP'!AE23+CHP!AE116</f>
        <v>28404987402490.188</v>
      </c>
      <c r="AF23" s="16">
        <f>'BIFUbC-natural-gas pre-CHP'!AF23+CHP!AF116</f>
        <v>28711151912197.004</v>
      </c>
    </row>
    <row r="24" spans="1:33">
      <c r="A24" t="s">
        <v>24</v>
      </c>
      <c r="B24" s="16">
        <f ca="1">'BIFUbC-natural-gas pre-CHP'!B24+CHP!B117</f>
        <v>21066504401630.84</v>
      </c>
      <c r="C24" s="16">
        <f ca="1">'BIFUbC-natural-gas pre-CHP'!C24+CHP!C117</f>
        <v>21066504401630.84</v>
      </c>
      <c r="D24" s="16">
        <f ca="1">'BIFUbC-natural-gas pre-CHP'!D24+CHP!D117</f>
        <v>21066504401630.84</v>
      </c>
      <c r="E24" s="16">
        <f ca="1">'BIFUbC-natural-gas pre-CHP'!E24+CHP!E117</f>
        <v>21066504401630.84</v>
      </c>
      <c r="F24" s="16">
        <f ca="1">'BIFUbC-natural-gas pre-CHP'!F24+CHP!F117</f>
        <v>21066504401630.84</v>
      </c>
      <c r="G24" s="16">
        <f ca="1">'BIFUbC-natural-gas pre-CHP'!G24+CHP!G117</f>
        <v>21066504401630.84</v>
      </c>
      <c r="H24" s="16">
        <f ca="1">'BIFUbC-natural-gas pre-CHP'!H24+CHP!H117</f>
        <v>21066504401630.84</v>
      </c>
      <c r="I24" s="16">
        <f ca="1">'BIFUbC-natural-gas pre-CHP'!I24+CHP!I117</f>
        <v>21066504401630.84</v>
      </c>
      <c r="J24" s="16">
        <f ca="1">'BIFUbC-natural-gas pre-CHP'!J24+CHP!J117</f>
        <v>21066504401630.84</v>
      </c>
      <c r="K24" s="16">
        <f ca="1">'BIFUbC-natural-gas pre-CHP'!K24+CHP!K117</f>
        <v>21066504401630.84</v>
      </c>
      <c r="L24" s="16">
        <f ca="1">'BIFUbC-natural-gas pre-CHP'!L24+CHP!L117</f>
        <v>21066504401630.84</v>
      </c>
      <c r="M24" s="16">
        <f ca="1">'BIFUbC-natural-gas pre-CHP'!M24+CHP!M117</f>
        <v>21066504401630.84</v>
      </c>
      <c r="N24" s="16">
        <f ca="1">'BIFUbC-natural-gas pre-CHP'!N24+CHP!N117</f>
        <v>21066504401630.84</v>
      </c>
      <c r="O24" s="16">
        <f ca="1">'BIFUbC-natural-gas pre-CHP'!O24+CHP!O117</f>
        <v>21066504401630.84</v>
      </c>
      <c r="P24" s="16">
        <f ca="1">'BIFUbC-natural-gas pre-CHP'!P24+CHP!P117</f>
        <v>21066504401630.84</v>
      </c>
      <c r="Q24" s="16">
        <f ca="1">'BIFUbC-natural-gas pre-CHP'!Q24+CHP!Q117</f>
        <v>21066504401630.84</v>
      </c>
      <c r="R24" s="16">
        <f ca="1">'BIFUbC-natural-gas pre-CHP'!R24+CHP!R117</f>
        <v>21066504401630.84</v>
      </c>
      <c r="S24" s="16">
        <f ca="1">'BIFUbC-natural-gas pre-CHP'!S24+CHP!S117</f>
        <v>21066504401630.84</v>
      </c>
      <c r="T24" s="16">
        <f ca="1">'BIFUbC-natural-gas pre-CHP'!T24+CHP!T117</f>
        <v>21066504401630.84</v>
      </c>
      <c r="U24" s="16">
        <f ca="1">'BIFUbC-natural-gas pre-CHP'!U24+CHP!U117</f>
        <v>21066504401630.84</v>
      </c>
      <c r="V24" s="16">
        <f ca="1">'BIFUbC-natural-gas pre-CHP'!V24+CHP!V117</f>
        <v>21066504401630.84</v>
      </c>
      <c r="W24" s="16">
        <f ca="1">'BIFUbC-natural-gas pre-CHP'!W24+CHP!W117</f>
        <v>21066504401630.84</v>
      </c>
      <c r="X24" s="16">
        <f ca="1">'BIFUbC-natural-gas pre-CHP'!X24+CHP!X117</f>
        <v>21066504401630.84</v>
      </c>
      <c r="Y24" s="16">
        <f ca="1">'BIFUbC-natural-gas pre-CHP'!Y24+CHP!Y117</f>
        <v>21066504401630.84</v>
      </c>
      <c r="Z24" s="16">
        <f ca="1">'BIFUbC-natural-gas pre-CHP'!Z24+CHP!Z117</f>
        <v>21066504401630.84</v>
      </c>
      <c r="AA24" s="16">
        <f ca="1">'BIFUbC-natural-gas pre-CHP'!AA24+CHP!AA117</f>
        <v>21066504401630.84</v>
      </c>
      <c r="AB24" s="16">
        <f ca="1">'BIFUbC-natural-gas pre-CHP'!AB24+CHP!AB117</f>
        <v>21066504401630.84</v>
      </c>
      <c r="AC24" s="16">
        <f ca="1">'BIFUbC-natural-gas pre-CHP'!AC24+CHP!AC117</f>
        <v>21066504401630.84</v>
      </c>
      <c r="AD24" s="16">
        <f ca="1">'BIFUbC-natural-gas pre-CHP'!AD24+CHP!AD117</f>
        <v>21066504401630.84</v>
      </c>
      <c r="AE24" s="16">
        <f ca="1">'BIFUbC-natural-gas pre-CHP'!AE24+CHP!AE117</f>
        <v>21066504401630.84</v>
      </c>
      <c r="AF24" s="16">
        <f ca="1">'BIFUbC-natural-gas pre-CHP'!AF24+CHP!AF117</f>
        <v>21066504401630.84</v>
      </c>
    </row>
    <row r="25" spans="1:33">
      <c r="A25" t="s">
        <v>25</v>
      </c>
      <c r="B25" s="16">
        <f ca="1">'BIFUbC-natural-gas pre-CHP'!B25+CHP!B118</f>
        <v>21066504401630.84</v>
      </c>
      <c r="C25" s="16">
        <f ca="1">'BIFUbC-natural-gas pre-CHP'!C25+CHP!C118</f>
        <v>21066504401630.84</v>
      </c>
      <c r="D25" s="16">
        <f ca="1">'BIFUbC-natural-gas pre-CHP'!D25+CHP!D118</f>
        <v>21066504401630.84</v>
      </c>
      <c r="E25" s="16">
        <f ca="1">'BIFUbC-natural-gas pre-CHP'!E25+CHP!E118</f>
        <v>21066504401630.84</v>
      </c>
      <c r="F25" s="16">
        <f ca="1">'BIFUbC-natural-gas pre-CHP'!F25+CHP!F118</f>
        <v>21066504401630.84</v>
      </c>
      <c r="G25" s="16">
        <f ca="1">'BIFUbC-natural-gas pre-CHP'!G25+CHP!G118</f>
        <v>21066504401630.84</v>
      </c>
      <c r="H25" s="16">
        <f ca="1">'BIFUbC-natural-gas pre-CHP'!H25+CHP!H118</f>
        <v>21066504401630.84</v>
      </c>
      <c r="I25" s="16">
        <f ca="1">'BIFUbC-natural-gas pre-CHP'!I25+CHP!I118</f>
        <v>21066504401630.84</v>
      </c>
      <c r="J25" s="16">
        <f ca="1">'BIFUbC-natural-gas pre-CHP'!J25+CHP!J118</f>
        <v>21066504401630.84</v>
      </c>
      <c r="K25" s="16">
        <f ca="1">'BIFUbC-natural-gas pre-CHP'!K25+CHP!K118</f>
        <v>21066504401630.84</v>
      </c>
      <c r="L25" s="16">
        <f ca="1">'BIFUbC-natural-gas pre-CHP'!L25+CHP!L118</f>
        <v>21066504401630.84</v>
      </c>
      <c r="M25" s="16">
        <f ca="1">'BIFUbC-natural-gas pre-CHP'!M25+CHP!M118</f>
        <v>21066504401630.84</v>
      </c>
      <c r="N25" s="16">
        <f ca="1">'BIFUbC-natural-gas pre-CHP'!N25+CHP!N118</f>
        <v>21066504401630.84</v>
      </c>
      <c r="O25" s="16">
        <f ca="1">'BIFUbC-natural-gas pre-CHP'!O25+CHP!O118</f>
        <v>21066504401630.84</v>
      </c>
      <c r="P25" s="16">
        <f ca="1">'BIFUbC-natural-gas pre-CHP'!P25+CHP!P118</f>
        <v>21066504401630.84</v>
      </c>
      <c r="Q25" s="16">
        <f ca="1">'BIFUbC-natural-gas pre-CHP'!Q25+CHP!Q118</f>
        <v>21066504401630.84</v>
      </c>
      <c r="R25" s="16">
        <f ca="1">'BIFUbC-natural-gas pre-CHP'!R25+CHP!R118</f>
        <v>21066504401630.84</v>
      </c>
      <c r="S25" s="16">
        <f ca="1">'BIFUbC-natural-gas pre-CHP'!S25+CHP!S118</f>
        <v>21066504401630.84</v>
      </c>
      <c r="T25" s="16">
        <f ca="1">'BIFUbC-natural-gas pre-CHP'!T25+CHP!T118</f>
        <v>21066504401630.84</v>
      </c>
      <c r="U25" s="16">
        <f ca="1">'BIFUbC-natural-gas pre-CHP'!U25+CHP!U118</f>
        <v>21066504401630.84</v>
      </c>
      <c r="V25" s="16">
        <f ca="1">'BIFUbC-natural-gas pre-CHP'!V25+CHP!V118</f>
        <v>21066504401630.84</v>
      </c>
      <c r="W25" s="16">
        <f ca="1">'BIFUbC-natural-gas pre-CHP'!W25+CHP!W118</f>
        <v>21066504401630.84</v>
      </c>
      <c r="X25" s="16">
        <f ca="1">'BIFUbC-natural-gas pre-CHP'!X25+CHP!X118</f>
        <v>21066504401630.84</v>
      </c>
      <c r="Y25" s="16">
        <f ca="1">'BIFUbC-natural-gas pre-CHP'!Y25+CHP!Y118</f>
        <v>21066504401630.84</v>
      </c>
      <c r="Z25" s="16">
        <f ca="1">'BIFUbC-natural-gas pre-CHP'!Z25+CHP!Z118</f>
        <v>21066504401630.84</v>
      </c>
      <c r="AA25" s="16">
        <f ca="1">'BIFUbC-natural-gas pre-CHP'!AA25+CHP!AA118</f>
        <v>21066504401630.84</v>
      </c>
      <c r="AB25" s="16">
        <f ca="1">'BIFUbC-natural-gas pre-CHP'!AB25+CHP!AB118</f>
        <v>21066504401630.84</v>
      </c>
      <c r="AC25" s="16">
        <f ca="1">'BIFUbC-natural-gas pre-CHP'!AC25+CHP!AC118</f>
        <v>21066504401630.84</v>
      </c>
      <c r="AD25" s="16">
        <f ca="1">'BIFUbC-natural-gas pre-CHP'!AD25+CHP!AD118</f>
        <v>21066504401630.84</v>
      </c>
      <c r="AE25" s="16">
        <f ca="1">'BIFUbC-natural-gas pre-CHP'!AE25+CHP!AE118</f>
        <v>21066504401630.84</v>
      </c>
      <c r="AF25" s="16">
        <f ca="1">'BIFUbC-natural-gas pre-CHP'!AF25+CHP!AF118</f>
        <v>21066504401630.84</v>
      </c>
    </row>
    <row r="26" spans="1:33">
      <c r="A26" t="s">
        <v>26</v>
      </c>
      <c r="B26" s="16">
        <f>'BIFUbC-natural-gas pre-CHP'!B26+CHP!B119</f>
        <v>16446003568.693956</v>
      </c>
      <c r="C26" s="16">
        <f>'BIFUbC-natural-gas pre-CHP'!C26+CHP!C119</f>
        <v>16966422796.428968</v>
      </c>
      <c r="D26" s="16">
        <f>'BIFUbC-natural-gas pre-CHP'!D26+CHP!D119</f>
        <v>17486842024.163979</v>
      </c>
      <c r="E26" s="16">
        <f>'BIFUbC-natural-gas pre-CHP'!E26+CHP!E119</f>
        <v>18007261251.898987</v>
      </c>
      <c r="F26" s="16">
        <f>'BIFUbC-natural-gas pre-CHP'!F26+CHP!F119</f>
        <v>18527680479.633999</v>
      </c>
      <c r="G26" s="16">
        <f>'BIFUbC-natural-gas pre-CHP'!G26+CHP!G119</f>
        <v>19048099707.369011</v>
      </c>
      <c r="H26" s="16">
        <f>'BIFUbC-natural-gas pre-CHP'!H26+CHP!H119</f>
        <v>19246474367.31839</v>
      </c>
      <c r="I26" s="16">
        <f>'BIFUbC-natural-gas pre-CHP'!I26+CHP!I119</f>
        <v>19444849027.267769</v>
      </c>
      <c r="J26" s="16">
        <f>'BIFUbC-natural-gas pre-CHP'!J26+CHP!J119</f>
        <v>19643223687.217152</v>
      </c>
      <c r="K26" s="16">
        <f>'BIFUbC-natural-gas pre-CHP'!K26+CHP!K119</f>
        <v>19841598347.166531</v>
      </c>
      <c r="L26" s="16">
        <f>'BIFUbC-natural-gas pre-CHP'!L26+CHP!L119</f>
        <v>20039973007.115913</v>
      </c>
      <c r="M26" s="16">
        <f>'BIFUbC-natural-gas pre-CHP'!M26+CHP!M119</f>
        <v>20189044397.18943</v>
      </c>
      <c r="N26" s="16">
        <f>'BIFUbC-natural-gas pre-CHP'!N26+CHP!N119</f>
        <v>20338115787.262947</v>
      </c>
      <c r="O26" s="16">
        <f>'BIFUbC-natural-gas pre-CHP'!O26+CHP!O119</f>
        <v>20487187177.336468</v>
      </c>
      <c r="P26" s="16">
        <f>'BIFUbC-natural-gas pre-CHP'!P26+CHP!P119</f>
        <v>20636258567.409988</v>
      </c>
      <c r="Q26" s="16">
        <f>'BIFUbC-natural-gas pre-CHP'!Q26+CHP!Q119</f>
        <v>20785329957.483509</v>
      </c>
      <c r="R26" s="16">
        <f>'BIFUbC-natural-gas pre-CHP'!R26+CHP!R119</f>
        <v>20929534868.591473</v>
      </c>
      <c r="S26" s="16">
        <f>'BIFUbC-natural-gas pre-CHP'!S26+CHP!S119</f>
        <v>21073739779.69944</v>
      </c>
      <c r="T26" s="16">
        <f>'BIFUbC-natural-gas pre-CHP'!T26+CHP!T119</f>
        <v>21217944690.807404</v>
      </c>
      <c r="U26" s="16">
        <f>'BIFUbC-natural-gas pre-CHP'!U26+CHP!U119</f>
        <v>21362149601.915375</v>
      </c>
      <c r="V26" s="16">
        <f>'BIFUbC-natural-gas pre-CHP'!V26+CHP!V119</f>
        <v>21506354513.023331</v>
      </c>
      <c r="W26" s="16">
        <f>'BIFUbC-natural-gas pre-CHP'!W26+CHP!W119</f>
        <v>21657048062.752045</v>
      </c>
      <c r="X26" s="16">
        <f>'BIFUbC-natural-gas pre-CHP'!X26+CHP!X119</f>
        <v>21803317540.693855</v>
      </c>
      <c r="Y26" s="16">
        <f>'BIFUbC-natural-gas pre-CHP'!Y26+CHP!Y119</f>
        <v>21949587018.635715</v>
      </c>
      <c r="Z26" s="16">
        <f>'BIFUbC-natural-gas pre-CHP'!Z26+CHP!Z119</f>
        <v>22095856496.577541</v>
      </c>
      <c r="AA26" s="16">
        <f>'BIFUbC-natural-gas pre-CHP'!AA26+CHP!AA119</f>
        <v>22242125974.519398</v>
      </c>
      <c r="AB26" s="16">
        <f>'BIFUbC-natural-gas pre-CHP'!AB26+CHP!AB119</f>
        <v>22388395452.461212</v>
      </c>
      <c r="AC26" s="16">
        <f>'BIFUbC-natural-gas pre-CHP'!AC26+CHP!AC119</f>
        <v>22534664930.403069</v>
      </c>
      <c r="AD26" s="16">
        <f>'BIFUbC-natural-gas pre-CHP'!AD26+CHP!AD119</f>
        <v>22680934408.344894</v>
      </c>
      <c r="AE26" s="16">
        <f>'BIFUbC-natural-gas pre-CHP'!AE26+CHP!AE119</f>
        <v>22827203886.286724</v>
      </c>
      <c r="AF26" s="16">
        <f>'BIFUbC-natural-gas pre-CHP'!AF26+CHP!AF119</f>
        <v>22973473364.22858</v>
      </c>
    </row>
    <row r="28" spans="1:33">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row>
    <row r="29" spans="1:33">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221"/>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8" spans="2:33">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3" spans="2:33">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row>
    <row r="55" spans="2:33">
      <c r="B55" s="21"/>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sheetData>
  <phoneticPr fontId="3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I26"/>
  <sheetViews>
    <sheetView topLeftCell="H1" zoomScale="55" zoomScaleNormal="55" workbookViewId="0">
      <selection activeCell="B2" sqref="B2:AF26"/>
    </sheetView>
  </sheetViews>
  <sheetFormatPr defaultColWidth="9.140625" defaultRowHeight="15"/>
  <cols>
    <col min="1" max="1" width="39.85546875" customWidth="1"/>
    <col min="2" max="33" width="11.570312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1"/>
      <c r="AH1" s="11"/>
      <c r="AI1" s="11"/>
    </row>
    <row r="2" spans="1:35">
      <c r="A2" t="s">
        <v>2</v>
      </c>
      <c r="B2" s="16">
        <f>'BIFUbC-biomass pre-CHP'!B2+CHP!B123</f>
        <v>25608141924185.793</v>
      </c>
      <c r="C2" s="16">
        <f>'BIFUbC-biomass pre-CHP'!C2+CHP!C123</f>
        <v>26737651374328.07</v>
      </c>
      <c r="D2" s="16">
        <f>'BIFUbC-biomass pre-CHP'!D2+CHP!D123</f>
        <v>27867160824470.344</v>
      </c>
      <c r="E2" s="16">
        <f>'BIFUbC-biomass pre-CHP'!E2+CHP!E123</f>
        <v>28996670274612.621</v>
      </c>
      <c r="F2" s="16">
        <f>'BIFUbC-biomass pre-CHP'!F2+CHP!F123</f>
        <v>30126179724754.898</v>
      </c>
      <c r="G2" s="16">
        <f>'BIFUbC-biomass pre-CHP'!G2+CHP!G123</f>
        <v>31255689174897.176</v>
      </c>
      <c r="H2" s="16">
        <f>'BIFUbC-biomass pre-CHP'!H2+CHP!H123</f>
        <v>32069986557877.391</v>
      </c>
      <c r="I2" s="16">
        <f>'BIFUbC-biomass pre-CHP'!I2+CHP!I123</f>
        <v>32884283940857.602</v>
      </c>
      <c r="J2" s="16">
        <f>'BIFUbC-biomass pre-CHP'!J2+CHP!J123</f>
        <v>33698581323837.551</v>
      </c>
      <c r="K2" s="16">
        <f>'BIFUbC-biomass pre-CHP'!K2+CHP!K123</f>
        <v>34512878706817.762</v>
      </c>
      <c r="L2" s="16">
        <f>'BIFUbC-biomass pre-CHP'!L2+CHP!L123</f>
        <v>35327176089797.586</v>
      </c>
      <c r="M2" s="16">
        <f>'BIFUbC-biomass pre-CHP'!M2+CHP!M123</f>
        <v>36050875367575.281</v>
      </c>
      <c r="N2" s="16">
        <f>'BIFUbC-biomass pre-CHP'!N2+CHP!N123</f>
        <v>36774574645352.578</v>
      </c>
      <c r="O2" s="16">
        <f>'BIFUbC-biomass pre-CHP'!O2+CHP!O123</f>
        <v>37498273923130.141</v>
      </c>
      <c r="P2" s="16">
        <f>'BIFUbC-biomass pre-CHP'!P2+CHP!P123</f>
        <v>38221973200907.445</v>
      </c>
      <c r="Q2" s="16">
        <f>'BIFUbC-biomass pre-CHP'!Q2+CHP!Q123</f>
        <v>38945672478684.75</v>
      </c>
      <c r="R2" s="16">
        <f>'BIFUbC-biomass pre-CHP'!R2+CHP!R123</f>
        <v>39683156446864.586</v>
      </c>
      <c r="S2" s="16">
        <f>'BIFUbC-biomass pre-CHP'!S2+CHP!S123</f>
        <v>40420640415044.43</v>
      </c>
      <c r="T2" s="16">
        <f>'BIFUbC-biomass pre-CHP'!T2+CHP!T123</f>
        <v>41158124383224.008</v>
      </c>
      <c r="U2" s="16">
        <f>'BIFUbC-biomass pre-CHP'!U2+CHP!U123</f>
        <v>41895608351403.859</v>
      </c>
      <c r="V2" s="16">
        <f>'BIFUbC-biomass pre-CHP'!V2+CHP!V123</f>
        <v>42633092319583.313</v>
      </c>
      <c r="W2" s="16">
        <f>'BIFUbC-biomass pre-CHP'!W2+CHP!W123</f>
        <v>43352196700559.977</v>
      </c>
      <c r="X2" s="16">
        <f>'BIFUbC-biomass pre-CHP'!X2+CHP!X123</f>
        <v>44083832618266.078</v>
      </c>
      <c r="Y2" s="16">
        <f>'BIFUbC-biomass pre-CHP'!Y2+CHP!Y123</f>
        <v>44815468535972.18</v>
      </c>
      <c r="Z2" s="16">
        <f>'BIFUbC-biomass pre-CHP'!Z2+CHP!Z123</f>
        <v>45547104453678.016</v>
      </c>
      <c r="AA2" s="16">
        <f>'BIFUbC-biomass pre-CHP'!AA2+CHP!AA123</f>
        <v>46278740371384.125</v>
      </c>
      <c r="AB2" s="16">
        <f>'BIFUbC-biomass pre-CHP'!AB2+CHP!AB123</f>
        <v>47010376289090.227</v>
      </c>
      <c r="AC2" s="16">
        <f>'BIFUbC-biomass pre-CHP'!AC2+CHP!AC123</f>
        <v>47742012206796.063</v>
      </c>
      <c r="AD2" s="16">
        <f>'BIFUbC-biomass pre-CHP'!AD2+CHP!AD123</f>
        <v>48473648124502.164</v>
      </c>
      <c r="AE2" s="16">
        <f>'BIFUbC-biomass pre-CHP'!AE2+CHP!AE123</f>
        <v>49205284042208.258</v>
      </c>
      <c r="AF2" s="16">
        <f>'BIFUbC-biomass pre-CHP'!AF2+CHP!AF123</f>
        <v>49936919959914.102</v>
      </c>
    </row>
    <row r="3" spans="1:35">
      <c r="A3" t="s">
        <v>3</v>
      </c>
      <c r="B3" s="16">
        <f>'BIFUbC-biomass pre-CHP'!B3+CHP!B124</f>
        <v>0</v>
      </c>
      <c r="C3" s="16">
        <f>'BIFUbC-biomass pre-CHP'!C3+CHP!C124</f>
        <v>0</v>
      </c>
      <c r="D3" s="16">
        <f>'BIFUbC-biomass pre-CHP'!D3+CHP!D124</f>
        <v>0</v>
      </c>
      <c r="E3" s="16">
        <f>'BIFUbC-biomass pre-CHP'!E3+CHP!E124</f>
        <v>0</v>
      </c>
      <c r="F3" s="16">
        <f>'BIFUbC-biomass pre-CHP'!F3+CHP!F124</f>
        <v>0</v>
      </c>
      <c r="G3" s="16">
        <f>'BIFUbC-biomass pre-CHP'!G3+CHP!G124</f>
        <v>0</v>
      </c>
      <c r="H3" s="16">
        <f>'BIFUbC-biomass pre-CHP'!H3+CHP!H124</f>
        <v>0</v>
      </c>
      <c r="I3" s="16">
        <f>'BIFUbC-biomass pre-CHP'!I3+CHP!I124</f>
        <v>0</v>
      </c>
      <c r="J3" s="16">
        <f>'BIFUbC-biomass pre-CHP'!J3+CHP!J124</f>
        <v>0</v>
      </c>
      <c r="K3" s="16">
        <f>'BIFUbC-biomass pre-CHP'!K3+CHP!K124</f>
        <v>0</v>
      </c>
      <c r="L3" s="16">
        <f>'BIFUbC-biomass pre-CHP'!L3+CHP!L124</f>
        <v>0</v>
      </c>
      <c r="M3" s="16">
        <f>'BIFUbC-biomass pre-CHP'!M3+CHP!M124</f>
        <v>0</v>
      </c>
      <c r="N3" s="16">
        <f>'BIFUbC-biomass pre-CHP'!N3+CHP!N124</f>
        <v>0</v>
      </c>
      <c r="O3" s="16">
        <f>'BIFUbC-biomass pre-CHP'!O3+CHP!O124</f>
        <v>0</v>
      </c>
      <c r="P3" s="16">
        <f>'BIFUbC-biomass pre-CHP'!P3+CHP!P124</f>
        <v>0</v>
      </c>
      <c r="Q3" s="16">
        <f>'BIFUbC-biomass pre-CHP'!Q3+CHP!Q124</f>
        <v>0</v>
      </c>
      <c r="R3" s="16">
        <f>'BIFUbC-biomass pre-CHP'!R3+CHP!R124</f>
        <v>0</v>
      </c>
      <c r="S3" s="16">
        <f>'BIFUbC-biomass pre-CHP'!S3+CHP!S124</f>
        <v>0</v>
      </c>
      <c r="T3" s="16">
        <f>'BIFUbC-biomass pre-CHP'!T3+CHP!T124</f>
        <v>0</v>
      </c>
      <c r="U3" s="16">
        <f>'BIFUbC-biomass pre-CHP'!U3+CHP!U124</f>
        <v>0</v>
      </c>
      <c r="V3" s="16">
        <f>'BIFUbC-biomass pre-CHP'!V3+CHP!V124</f>
        <v>0</v>
      </c>
      <c r="W3" s="16">
        <f>'BIFUbC-biomass pre-CHP'!W3+CHP!W124</f>
        <v>0</v>
      </c>
      <c r="X3" s="16">
        <f>'BIFUbC-biomass pre-CHP'!X3+CHP!X124</f>
        <v>0</v>
      </c>
      <c r="Y3" s="16">
        <f>'BIFUbC-biomass pre-CHP'!Y3+CHP!Y124</f>
        <v>0</v>
      </c>
      <c r="Z3" s="16">
        <f>'BIFUbC-biomass pre-CHP'!Z3+CHP!Z124</f>
        <v>0</v>
      </c>
      <c r="AA3" s="16">
        <f>'BIFUbC-biomass pre-CHP'!AA3+CHP!AA124</f>
        <v>0</v>
      </c>
      <c r="AB3" s="16">
        <f>'BIFUbC-biomass pre-CHP'!AB3+CHP!AB124</f>
        <v>0</v>
      </c>
      <c r="AC3" s="16">
        <f>'BIFUbC-biomass pre-CHP'!AC3+CHP!AC124</f>
        <v>0</v>
      </c>
      <c r="AD3" s="16">
        <f>'BIFUbC-biomass pre-CHP'!AD3+CHP!AD124</f>
        <v>0</v>
      </c>
      <c r="AE3" s="16">
        <f>'BIFUbC-biomass pre-CHP'!AE3+CHP!AE124</f>
        <v>0</v>
      </c>
      <c r="AF3" s="16">
        <f>'BIFUbC-biomass pre-CHP'!AF3+CHP!AF124</f>
        <v>0</v>
      </c>
    </row>
    <row r="4" spans="1:35">
      <c r="A4" t="s">
        <v>4</v>
      </c>
      <c r="B4" s="16">
        <f>'BIFUbC-biomass pre-CHP'!B4+CHP!B125</f>
        <v>0</v>
      </c>
      <c r="C4" s="16">
        <f>'BIFUbC-biomass pre-CHP'!C4+CHP!C125</f>
        <v>0</v>
      </c>
      <c r="D4" s="16">
        <f>'BIFUbC-biomass pre-CHP'!D4+CHP!D125</f>
        <v>0</v>
      </c>
      <c r="E4" s="16">
        <f>'BIFUbC-biomass pre-CHP'!E4+CHP!E125</f>
        <v>0</v>
      </c>
      <c r="F4" s="16">
        <f>'BIFUbC-biomass pre-CHP'!F4+CHP!F125</f>
        <v>0</v>
      </c>
      <c r="G4" s="16">
        <f>'BIFUbC-biomass pre-CHP'!G4+CHP!G125</f>
        <v>0</v>
      </c>
      <c r="H4" s="16">
        <f>'BIFUbC-biomass pre-CHP'!H4+CHP!H125</f>
        <v>0</v>
      </c>
      <c r="I4" s="16">
        <f>'BIFUbC-biomass pre-CHP'!I4+CHP!I125</f>
        <v>0</v>
      </c>
      <c r="J4" s="16">
        <f>'BIFUbC-biomass pre-CHP'!J4+CHP!J125</f>
        <v>0</v>
      </c>
      <c r="K4" s="16">
        <f>'BIFUbC-biomass pre-CHP'!K4+CHP!K125</f>
        <v>0</v>
      </c>
      <c r="L4" s="16">
        <f>'BIFUbC-biomass pre-CHP'!L4+CHP!L125</f>
        <v>0</v>
      </c>
      <c r="M4" s="16">
        <f>'BIFUbC-biomass pre-CHP'!M4+CHP!M125</f>
        <v>0</v>
      </c>
      <c r="N4" s="16">
        <f>'BIFUbC-biomass pre-CHP'!N4+CHP!N125</f>
        <v>0</v>
      </c>
      <c r="O4" s="16">
        <f>'BIFUbC-biomass pre-CHP'!O4+CHP!O125</f>
        <v>0</v>
      </c>
      <c r="P4" s="16">
        <f>'BIFUbC-biomass pre-CHP'!P4+CHP!P125</f>
        <v>0</v>
      </c>
      <c r="Q4" s="16">
        <f>'BIFUbC-biomass pre-CHP'!Q4+CHP!Q125</f>
        <v>0</v>
      </c>
      <c r="R4" s="16">
        <f>'BIFUbC-biomass pre-CHP'!R4+CHP!R125</f>
        <v>0</v>
      </c>
      <c r="S4" s="16">
        <f>'BIFUbC-biomass pre-CHP'!S4+CHP!S125</f>
        <v>0</v>
      </c>
      <c r="T4" s="16">
        <f>'BIFUbC-biomass pre-CHP'!T4+CHP!T125</f>
        <v>0</v>
      </c>
      <c r="U4" s="16">
        <f>'BIFUbC-biomass pre-CHP'!U4+CHP!U125</f>
        <v>0</v>
      </c>
      <c r="V4" s="16">
        <f>'BIFUbC-biomass pre-CHP'!V4+CHP!V125</f>
        <v>0</v>
      </c>
      <c r="W4" s="16">
        <f>'BIFUbC-biomass pre-CHP'!W4+CHP!W125</f>
        <v>0</v>
      </c>
      <c r="X4" s="16">
        <f>'BIFUbC-biomass pre-CHP'!X4+CHP!X125</f>
        <v>0</v>
      </c>
      <c r="Y4" s="16">
        <f>'BIFUbC-biomass pre-CHP'!Y4+CHP!Y125</f>
        <v>0</v>
      </c>
      <c r="Z4" s="16">
        <f>'BIFUbC-biomass pre-CHP'!Z4+CHP!Z125</f>
        <v>0</v>
      </c>
      <c r="AA4" s="16">
        <f>'BIFUbC-biomass pre-CHP'!AA4+CHP!AA125</f>
        <v>0</v>
      </c>
      <c r="AB4" s="16">
        <f>'BIFUbC-biomass pre-CHP'!AB4+CHP!AB125</f>
        <v>0</v>
      </c>
      <c r="AC4" s="16">
        <f>'BIFUbC-biomass pre-CHP'!AC4+CHP!AC125</f>
        <v>0</v>
      </c>
      <c r="AD4" s="16">
        <f>'BIFUbC-biomass pre-CHP'!AD4+CHP!AD125</f>
        <v>0</v>
      </c>
      <c r="AE4" s="16">
        <f>'BIFUbC-biomass pre-CHP'!AE4+CHP!AE125</f>
        <v>0</v>
      </c>
      <c r="AF4" s="16">
        <f>'BIFUbC-biomass pre-CHP'!AF4+CHP!AF125</f>
        <v>0</v>
      </c>
    </row>
    <row r="5" spans="1:35">
      <c r="A5" t="s">
        <v>5</v>
      </c>
      <c r="B5" s="16">
        <f>'BIFUbC-biomass pre-CHP'!B5+CHP!B126</f>
        <v>110063410303.11098</v>
      </c>
      <c r="C5" s="16">
        <f>'BIFUbC-biomass pre-CHP'!C5+CHP!C126</f>
        <v>114192137200.65338</v>
      </c>
      <c r="D5" s="16">
        <f>'BIFUbC-biomass pre-CHP'!D5+CHP!D126</f>
        <v>118320864098.19579</v>
      </c>
      <c r="E5" s="16">
        <f>'BIFUbC-biomass pre-CHP'!E5+CHP!E126</f>
        <v>122449590995.73817</v>
      </c>
      <c r="F5" s="16">
        <f>'BIFUbC-biomass pre-CHP'!F5+CHP!F126</f>
        <v>126578317893.28059</v>
      </c>
      <c r="G5" s="16">
        <f>'BIFUbC-biomass pre-CHP'!G5+CHP!G126</f>
        <v>130707044790.82298</v>
      </c>
      <c r="H5" s="16">
        <f>'BIFUbC-biomass pre-CHP'!H5+CHP!H126</f>
        <v>132010709668.50566</v>
      </c>
      <c r="I5" s="16">
        <f>'BIFUbC-biomass pre-CHP'!I5+CHP!I126</f>
        <v>133314374546.18832</v>
      </c>
      <c r="J5" s="16">
        <f>'BIFUbC-biomass pre-CHP'!J5+CHP!J126</f>
        <v>134618039423.8709</v>
      </c>
      <c r="K5" s="16">
        <f>'BIFUbC-biomass pre-CHP'!K5+CHP!K126</f>
        <v>135921704301.55356</v>
      </c>
      <c r="L5" s="16">
        <f>'BIFUbC-biomass pre-CHP'!L5+CHP!L126</f>
        <v>137225369179.23605</v>
      </c>
      <c r="M5" s="16">
        <f>'BIFUbC-biomass pre-CHP'!M5+CHP!M126</f>
        <v>138045056402.61469</v>
      </c>
      <c r="N5" s="16">
        <f>'BIFUbC-biomass pre-CHP'!N5+CHP!N126</f>
        <v>138864743625.99316</v>
      </c>
      <c r="O5" s="16">
        <f>'BIFUbC-biomass pre-CHP'!O5+CHP!O126</f>
        <v>139684430849.37173</v>
      </c>
      <c r="P5" s="16">
        <f>'BIFUbC-biomass pre-CHP'!P5+CHP!P126</f>
        <v>140504118072.75021</v>
      </c>
      <c r="Q5" s="16">
        <f>'BIFUbC-biomass pre-CHP'!Q5+CHP!Q126</f>
        <v>141323805296.12866</v>
      </c>
      <c r="R5" s="16">
        <f>'BIFUbC-biomass pre-CHP'!R5+CHP!R126</f>
        <v>142007705911.4592</v>
      </c>
      <c r="S5" s="16">
        <f>'BIFUbC-biomass pre-CHP'!S5+CHP!S126</f>
        <v>142691606526.78973</v>
      </c>
      <c r="T5" s="16">
        <f>'BIFUbC-biomass pre-CHP'!T5+CHP!T126</f>
        <v>143375507142.12012</v>
      </c>
      <c r="U5" s="16">
        <f>'BIFUbC-biomass pre-CHP'!U5+CHP!U126</f>
        <v>144059407757.45065</v>
      </c>
      <c r="V5" s="16">
        <f>'BIFUbC-biomass pre-CHP'!V5+CHP!V126</f>
        <v>144743308372.78098</v>
      </c>
      <c r="W5" s="16">
        <f>'BIFUbC-biomass pre-CHP'!W5+CHP!W126</f>
        <v>145608257798.84232</v>
      </c>
      <c r="X5" s="16">
        <f>'BIFUbC-biomass pre-CHP'!X5+CHP!X126</f>
        <v>146349764853.95068</v>
      </c>
      <c r="Y5" s="16">
        <f>'BIFUbC-biomass pre-CHP'!Y5+CHP!Y126</f>
        <v>147091271909.05917</v>
      </c>
      <c r="Z5" s="16">
        <f>'BIFUbC-biomass pre-CHP'!Z5+CHP!Z126</f>
        <v>147832778964.16754</v>
      </c>
      <c r="AA5" s="16">
        <f>'BIFUbC-biomass pre-CHP'!AA5+CHP!AA126</f>
        <v>148574286019.27606</v>
      </c>
      <c r="AB5" s="16">
        <f>'BIFUbC-biomass pre-CHP'!AB5+CHP!AB126</f>
        <v>149315793074.3844</v>
      </c>
      <c r="AC5" s="16">
        <f>'BIFUbC-biomass pre-CHP'!AC5+CHP!AC126</f>
        <v>150057300129.4928</v>
      </c>
      <c r="AD5" s="16">
        <f>'BIFUbC-biomass pre-CHP'!AD5+CHP!AD126</f>
        <v>150798807184.60129</v>
      </c>
      <c r="AE5" s="16">
        <f>'BIFUbC-biomass pre-CHP'!AE5+CHP!AE126</f>
        <v>151540314239.70978</v>
      </c>
      <c r="AF5" s="16">
        <f>'BIFUbC-biomass pre-CHP'!AF5+CHP!AF126</f>
        <v>152281821294.81815</v>
      </c>
    </row>
    <row r="6" spans="1:35">
      <c r="A6" t="s">
        <v>6</v>
      </c>
      <c r="B6" s="16">
        <f>'BIFUbC-biomass pre-CHP'!B6+CHP!B127</f>
        <v>10152193451894.342</v>
      </c>
      <c r="C6" s="16">
        <f>'BIFUbC-biomass pre-CHP'!C6+CHP!C127</f>
        <v>10596474802090.443</v>
      </c>
      <c r="D6" s="16">
        <f>'BIFUbC-biomass pre-CHP'!D6+CHP!D127</f>
        <v>11040756152286.545</v>
      </c>
      <c r="E6" s="16">
        <f>'BIFUbC-biomass pre-CHP'!E6+CHP!E127</f>
        <v>11485037502482.645</v>
      </c>
      <c r="F6" s="16">
        <f>'BIFUbC-biomass pre-CHP'!F6+CHP!F127</f>
        <v>11929318852678.748</v>
      </c>
      <c r="G6" s="16">
        <f>'BIFUbC-biomass pre-CHP'!G6+CHP!G127</f>
        <v>12373600202874.85</v>
      </c>
      <c r="H6" s="16">
        <f>'BIFUbC-biomass pre-CHP'!H6+CHP!H127</f>
        <v>12685816511456.398</v>
      </c>
      <c r="I6" s="16">
        <f>'BIFUbC-biomass pre-CHP'!I6+CHP!I127</f>
        <v>12998032820037.949</v>
      </c>
      <c r="J6" s="16">
        <f>'BIFUbC-biomass pre-CHP'!J6+CHP!J127</f>
        <v>13310249128619.4</v>
      </c>
      <c r="K6" s="16">
        <f>'BIFUbC-biomass pre-CHP'!K6+CHP!K127</f>
        <v>13622465437200.951</v>
      </c>
      <c r="L6" s="16">
        <f>'BIFUbC-biomass pre-CHP'!L6+CHP!L127</f>
        <v>13934681745782.354</v>
      </c>
      <c r="M6" s="16">
        <f>'BIFUbC-biomass pre-CHP'!M6+CHP!M127</f>
        <v>14210524143229.588</v>
      </c>
      <c r="N6" s="16">
        <f>'BIFUbC-biomass pre-CHP'!N6+CHP!N127</f>
        <v>14486366540676.672</v>
      </c>
      <c r="O6" s="16">
        <f>'BIFUbC-biomass pre-CHP'!O6+CHP!O127</f>
        <v>14762208938123.855</v>
      </c>
      <c r="P6" s="16">
        <f>'BIFUbC-biomass pre-CHP'!P6+CHP!P127</f>
        <v>15038051335570.941</v>
      </c>
      <c r="Q6" s="16">
        <f>'BIFUbC-biomass pre-CHP'!Q6+CHP!Q127</f>
        <v>15313893733018.025</v>
      </c>
      <c r="R6" s="16">
        <f>'BIFUbC-biomass pre-CHP'!R6+CHP!R127</f>
        <v>15594259026163.848</v>
      </c>
      <c r="S6" s="16">
        <f>'BIFUbC-biomass pre-CHP'!S6+CHP!S127</f>
        <v>15874624319309.668</v>
      </c>
      <c r="T6" s="16">
        <f>'BIFUbC-biomass pre-CHP'!T6+CHP!T127</f>
        <v>16154989612455.393</v>
      </c>
      <c r="U6" s="16">
        <f>'BIFUbC-biomass pre-CHP'!U6+CHP!U127</f>
        <v>16435354905601.213</v>
      </c>
      <c r="V6" s="16">
        <f>'BIFUbC-biomass pre-CHP'!V6+CHP!V127</f>
        <v>16715720198746.889</v>
      </c>
      <c r="W6" s="16">
        <f>'BIFUbC-biomass pre-CHP'!W6+CHP!W127</f>
        <v>16990054964294.477</v>
      </c>
      <c r="X6" s="16">
        <f>'BIFUbC-biomass pre-CHP'!X6+CHP!X127</f>
        <v>17268501453204.494</v>
      </c>
      <c r="Y6" s="16">
        <f>'BIFUbC-biomass pre-CHP'!Y6+CHP!Y127</f>
        <v>17546947942114.512</v>
      </c>
      <c r="Z6" s="16">
        <f>'BIFUbC-biomass pre-CHP'!Z6+CHP!Z127</f>
        <v>17825394431024.43</v>
      </c>
      <c r="AA6" s="16">
        <f>'BIFUbC-biomass pre-CHP'!AA6+CHP!AA127</f>
        <v>18103840919934.449</v>
      </c>
      <c r="AB6" s="16">
        <f>'BIFUbC-biomass pre-CHP'!AB6+CHP!AB127</f>
        <v>18382287408844.465</v>
      </c>
      <c r="AC6" s="16">
        <f>'BIFUbC-biomass pre-CHP'!AC6+CHP!AC127</f>
        <v>18660733897754.383</v>
      </c>
      <c r="AD6" s="16">
        <f>'BIFUbC-biomass pre-CHP'!AD6+CHP!AD127</f>
        <v>18939180386664.402</v>
      </c>
      <c r="AE6" s="16">
        <f>'BIFUbC-biomass pre-CHP'!AE6+CHP!AE127</f>
        <v>19217626875574.422</v>
      </c>
      <c r="AF6" s="16">
        <f>'BIFUbC-biomass pre-CHP'!AF6+CHP!AF127</f>
        <v>19496073364484.34</v>
      </c>
    </row>
    <row r="7" spans="1:35">
      <c r="A7" t="s">
        <v>7</v>
      </c>
      <c r="B7" s="16">
        <f>'BIFUbC-biomass pre-CHP'!B7+CHP!B128</f>
        <v>20628041260735.699</v>
      </c>
      <c r="C7" s="16">
        <f>'BIFUbC-biomass pre-CHP'!C7+CHP!C128</f>
        <v>21539738648305.363</v>
      </c>
      <c r="D7" s="16">
        <f>'BIFUbC-biomass pre-CHP'!D7+CHP!D128</f>
        <v>22451436035875.031</v>
      </c>
      <c r="E7" s="16">
        <f>'BIFUbC-biomass pre-CHP'!E7+CHP!E128</f>
        <v>23363133423444.691</v>
      </c>
      <c r="F7" s="16">
        <f>'BIFUbC-biomass pre-CHP'!F7+CHP!F128</f>
        <v>24274830811014.359</v>
      </c>
      <c r="G7" s="16">
        <f>'BIFUbC-biomass pre-CHP'!G7+CHP!G128</f>
        <v>25186528198584.023</v>
      </c>
      <c r="H7" s="16">
        <f>'BIFUbC-biomass pre-CHP'!H7+CHP!H128</f>
        <v>25848055772742.133</v>
      </c>
      <c r="I7" s="16">
        <f>'BIFUbC-biomass pre-CHP'!I7+CHP!I128</f>
        <v>26509583346900.246</v>
      </c>
      <c r="J7" s="16">
        <f>'BIFUbC-biomass pre-CHP'!J7+CHP!J128</f>
        <v>27171110921058.145</v>
      </c>
      <c r="K7" s="16">
        <f>'BIFUbC-biomass pre-CHP'!K7+CHP!K128</f>
        <v>27832638495216.258</v>
      </c>
      <c r="L7" s="16">
        <f>'BIFUbC-biomass pre-CHP'!L7+CHP!L128</f>
        <v>28494166069374.047</v>
      </c>
      <c r="M7" s="16">
        <f>'BIFUbC-biomass pre-CHP'!M7+CHP!M128</f>
        <v>29082955183386.367</v>
      </c>
      <c r="N7" s="16">
        <f>'BIFUbC-biomass pre-CHP'!N7+CHP!N128</f>
        <v>29671744297398.375</v>
      </c>
      <c r="O7" s="16">
        <f>'BIFUbC-biomass pre-CHP'!O7+CHP!O128</f>
        <v>30260533411410.59</v>
      </c>
      <c r="P7" s="16">
        <f>'BIFUbC-biomass pre-CHP'!P7+CHP!P128</f>
        <v>30849322525422.59</v>
      </c>
      <c r="Q7" s="16">
        <f>'BIFUbC-biomass pre-CHP'!Q7+CHP!Q128</f>
        <v>31438111639434.598</v>
      </c>
      <c r="R7" s="16">
        <f>'BIFUbC-biomass pre-CHP'!R7+CHP!R128</f>
        <v>32038501053085.098</v>
      </c>
      <c r="S7" s="16">
        <f>'BIFUbC-biomass pre-CHP'!S7+CHP!S128</f>
        <v>32638890466735.598</v>
      </c>
      <c r="T7" s="16">
        <f>'BIFUbC-biomass pre-CHP'!T7+CHP!T128</f>
        <v>33239279880385.887</v>
      </c>
      <c r="U7" s="16">
        <f>'BIFUbC-biomass pre-CHP'!U7+CHP!U128</f>
        <v>33839669294036.387</v>
      </c>
      <c r="V7" s="16">
        <f>'BIFUbC-biomass pre-CHP'!V7+CHP!V128</f>
        <v>34440058707686.566</v>
      </c>
      <c r="W7" s="16">
        <f>'BIFUbC-biomass pre-CHP'!W7+CHP!W128</f>
        <v>35024981055152.582</v>
      </c>
      <c r="X7" s="16">
        <f>'BIFUbC-biomass pre-CHP'!X7+CHP!X128</f>
        <v>35620449129562.555</v>
      </c>
      <c r="Y7" s="16">
        <f>'BIFUbC-biomass pre-CHP'!Y7+CHP!Y128</f>
        <v>36215917203972.539</v>
      </c>
      <c r="Z7" s="16">
        <f>'BIFUbC-biomass pre-CHP'!Z7+CHP!Z128</f>
        <v>36811385278382.305</v>
      </c>
      <c r="AA7" s="16">
        <f>'BIFUbC-biomass pre-CHP'!AA7+CHP!AA128</f>
        <v>37406853352792.281</v>
      </c>
      <c r="AB7" s="16">
        <f>'BIFUbC-biomass pre-CHP'!AB7+CHP!AB128</f>
        <v>38002321427202.258</v>
      </c>
      <c r="AC7" s="16">
        <f>'BIFUbC-biomass pre-CHP'!AC7+CHP!AC128</f>
        <v>38597789501612.023</v>
      </c>
      <c r="AD7" s="16">
        <f>'BIFUbC-biomass pre-CHP'!AD7+CHP!AD128</f>
        <v>39193257576021.992</v>
      </c>
      <c r="AE7" s="16">
        <f>'BIFUbC-biomass pre-CHP'!AE7+CHP!AE128</f>
        <v>39788725650431.977</v>
      </c>
      <c r="AF7" s="16">
        <f>'BIFUbC-biomass pre-CHP'!AF7+CHP!AF128</f>
        <v>40384193724841.742</v>
      </c>
    </row>
    <row r="8" spans="1:35">
      <c r="A8" t="s">
        <v>8</v>
      </c>
      <c r="B8" s="16">
        <f>'BIFUbC-biomass pre-CHP'!B8+CHP!B129</f>
        <v>12413808489646.379</v>
      </c>
      <c r="C8" s="16">
        <f>'BIFUbC-biomass pre-CHP'!C8+CHP!C129</f>
        <v>12964755690411.402</v>
      </c>
      <c r="D8" s="16">
        <f>'BIFUbC-biomass pre-CHP'!D8+CHP!D129</f>
        <v>13515702891176.422</v>
      </c>
      <c r="E8" s="16">
        <f>'BIFUbC-biomass pre-CHP'!E8+CHP!E129</f>
        <v>14066650091941.443</v>
      </c>
      <c r="F8" s="16">
        <f>'BIFUbC-biomass pre-CHP'!F8+CHP!F129</f>
        <v>14617597292706.463</v>
      </c>
      <c r="G8" s="16">
        <f>'BIFUbC-biomass pre-CHP'!G8+CHP!G129</f>
        <v>15168544493471.486</v>
      </c>
      <c r="H8" s="16">
        <f>'BIFUbC-biomass pre-CHP'!H8+CHP!H129</f>
        <v>15573588177660.432</v>
      </c>
      <c r="I8" s="16">
        <f>'BIFUbC-biomass pre-CHP'!I8+CHP!I129</f>
        <v>15978631861849.373</v>
      </c>
      <c r="J8" s="16">
        <f>'BIFUbC-biomass pre-CHP'!J8+CHP!J129</f>
        <v>16383675546038.188</v>
      </c>
      <c r="K8" s="16">
        <f>'BIFUbC-biomass pre-CHP'!K8+CHP!K129</f>
        <v>16788719230227.131</v>
      </c>
      <c r="L8" s="16">
        <f>'BIFUbC-biomass pre-CHP'!L8+CHP!L129</f>
        <v>17193762914415.879</v>
      </c>
      <c r="M8" s="16">
        <f>'BIFUbC-biomass pre-CHP'!M8+CHP!M129</f>
        <v>17555332061141.395</v>
      </c>
      <c r="N8" s="16">
        <f>'BIFUbC-biomass pre-CHP'!N8+CHP!N129</f>
        <v>17916901207866.715</v>
      </c>
      <c r="O8" s="16">
        <f>'BIFUbC-biomass pre-CHP'!O8+CHP!O129</f>
        <v>18278470354592.168</v>
      </c>
      <c r="P8" s="16">
        <f>'BIFUbC-biomass pre-CHP'!P8+CHP!P129</f>
        <v>18640039501317.488</v>
      </c>
      <c r="Q8" s="16">
        <f>'BIFUbC-biomass pre-CHP'!Q8+CHP!Q129</f>
        <v>19001608648042.809</v>
      </c>
      <c r="R8" s="16">
        <f>'BIFUbC-biomass pre-CHP'!R8+CHP!R129</f>
        <v>19370775182445.945</v>
      </c>
      <c r="S8" s="16">
        <f>'BIFUbC-biomass pre-CHP'!S8+CHP!S129</f>
        <v>19739941716849.086</v>
      </c>
      <c r="T8" s="16">
        <f>'BIFUbC-biomass pre-CHP'!T8+CHP!T129</f>
        <v>20109108251252.094</v>
      </c>
      <c r="U8" s="16">
        <f>'BIFUbC-biomass pre-CHP'!U8+CHP!U129</f>
        <v>20478274785655.234</v>
      </c>
      <c r="V8" s="16">
        <f>'BIFUbC-biomass pre-CHP'!V8+CHP!V129</f>
        <v>20847441320058.18</v>
      </c>
      <c r="W8" s="16">
        <f>'BIFUbC-biomass pre-CHP'!W8+CHP!W129</f>
        <v>21206478004224.332</v>
      </c>
      <c r="X8" s="16">
        <f>'BIFUbC-biomass pre-CHP'!X8+CHP!X129</f>
        <v>21572421404461.156</v>
      </c>
      <c r="Y8" s="16">
        <f>'BIFUbC-biomass pre-CHP'!Y8+CHP!Y129</f>
        <v>21938364804697.98</v>
      </c>
      <c r="Z8" s="16">
        <f>'BIFUbC-biomass pre-CHP'!Z8+CHP!Z129</f>
        <v>22304308204934.672</v>
      </c>
      <c r="AA8" s="16">
        <f>'BIFUbC-biomass pre-CHP'!AA8+CHP!AA129</f>
        <v>22670251605171.496</v>
      </c>
      <c r="AB8" s="16">
        <f>'BIFUbC-biomass pre-CHP'!AB8+CHP!AB129</f>
        <v>23036195005408.32</v>
      </c>
      <c r="AC8" s="16">
        <f>'BIFUbC-biomass pre-CHP'!AC8+CHP!AC129</f>
        <v>23402138405645.012</v>
      </c>
      <c r="AD8" s="16">
        <f>'BIFUbC-biomass pre-CHP'!AD8+CHP!AD129</f>
        <v>23768081805881.836</v>
      </c>
      <c r="AE8" s="16">
        <f>'BIFUbC-biomass pre-CHP'!AE8+CHP!AE129</f>
        <v>24134025206118.66</v>
      </c>
      <c r="AF8" s="16">
        <f>'BIFUbC-biomass pre-CHP'!AF8+CHP!AF129</f>
        <v>24499968606355.352</v>
      </c>
    </row>
    <row r="9" spans="1:35">
      <c r="A9" t="s">
        <v>9</v>
      </c>
      <c r="B9" s="16">
        <f>'BIFUbC-biomass pre-CHP'!B9+CHP!B130</f>
        <v>109820678505181.97</v>
      </c>
      <c r="C9" s="16">
        <f>'BIFUbC-biomass pre-CHP'!C9+CHP!C130</f>
        <v>114697503906061.81</v>
      </c>
      <c r="D9" s="16">
        <f>'BIFUbC-biomass pre-CHP'!D9+CHP!D130</f>
        <v>119574329306941.63</v>
      </c>
      <c r="E9" s="16">
        <f>'BIFUbC-biomass pre-CHP'!E9+CHP!E130</f>
        <v>124451154707821.44</v>
      </c>
      <c r="F9" s="16">
        <f>'BIFUbC-biomass pre-CHP'!F9+CHP!F130</f>
        <v>129327980108701.27</v>
      </c>
      <c r="G9" s="16">
        <f>'BIFUbC-biomass pre-CHP'!G9+CHP!G130</f>
        <v>134204805509581.09</v>
      </c>
      <c r="H9" s="16">
        <f>'BIFUbC-biomass pre-CHP'!H9+CHP!H130</f>
        <v>137796515299790.52</v>
      </c>
      <c r="I9" s="16">
        <f>'BIFUbC-biomass pre-CHP'!I9+CHP!I130</f>
        <v>141388225089999.94</v>
      </c>
      <c r="J9" s="16">
        <f>'BIFUbC-biomass pre-CHP'!J9+CHP!J130</f>
        <v>144979934880208.22</v>
      </c>
      <c r="K9" s="16">
        <f>'BIFUbC-biomass pre-CHP'!K9+CHP!K130</f>
        <v>148571644670417.63</v>
      </c>
      <c r="L9" s="16">
        <f>'BIFUbC-biomass pre-CHP'!L9+CHP!L130</f>
        <v>152163354460625.28</v>
      </c>
      <c r="M9" s="16">
        <f>'BIFUbC-biomass pre-CHP'!M9+CHP!M130</f>
        <v>155370823021820.59</v>
      </c>
      <c r="N9" s="16">
        <f>'BIFUbC-biomass pre-CHP'!N9+CHP!N130</f>
        <v>158578291583014.19</v>
      </c>
      <c r="O9" s="16">
        <f>'BIFUbC-biomass pre-CHP'!O9+CHP!O130</f>
        <v>161785760144208.91</v>
      </c>
      <c r="P9" s="16">
        <f>'BIFUbC-biomass pre-CHP'!P9+CHP!P130</f>
        <v>164993228705402.5</v>
      </c>
      <c r="Q9" s="16">
        <f>'BIFUbC-biomass pre-CHP'!Q9+CHP!Q130</f>
        <v>168200697266596.06</v>
      </c>
      <c r="R9" s="16">
        <f>'BIFUbC-biomass pre-CHP'!R9+CHP!R130</f>
        <v>171476125761690.47</v>
      </c>
      <c r="S9" s="16">
        <f>'BIFUbC-biomass pre-CHP'!S9+CHP!S130</f>
        <v>174751554256784.88</v>
      </c>
      <c r="T9" s="16">
        <f>'BIFUbC-biomass pre-CHP'!T9+CHP!T130</f>
        <v>178026982751878.13</v>
      </c>
      <c r="U9" s="16">
        <f>'BIFUbC-biomass pre-CHP'!U9+CHP!U130</f>
        <v>181302411246972.5</v>
      </c>
      <c r="V9" s="16">
        <f>'BIFUbC-biomass pre-CHP'!V9+CHP!V130</f>
        <v>184577839742065.19</v>
      </c>
      <c r="W9" s="16">
        <f>'BIFUbC-biomass pre-CHP'!W9+CHP!W130</f>
        <v>187762654991959.44</v>
      </c>
      <c r="X9" s="16">
        <f>'BIFUbC-biomass pre-CHP'!X9+CHP!X130</f>
        <v>191009251999944.69</v>
      </c>
      <c r="Y9" s="16">
        <f>'BIFUbC-biomass pre-CHP'!Y9+CHP!Y130</f>
        <v>194255849007929.91</v>
      </c>
      <c r="Z9" s="16">
        <f>'BIFUbC-biomass pre-CHP'!Z9+CHP!Z130</f>
        <v>197502446015914</v>
      </c>
      <c r="AA9" s="16">
        <f>'BIFUbC-biomass pre-CHP'!AA9+CHP!AA130</f>
        <v>200749043023899.25</v>
      </c>
      <c r="AB9" s="16">
        <f>'BIFUbC-biomass pre-CHP'!AB9+CHP!AB130</f>
        <v>203995640031884.5</v>
      </c>
      <c r="AC9" s="16">
        <f>'BIFUbC-biomass pre-CHP'!AC9+CHP!AC130</f>
        <v>207242237039868.59</v>
      </c>
      <c r="AD9" s="16">
        <f>'BIFUbC-biomass pre-CHP'!AD9+CHP!AD130</f>
        <v>210488834047853.81</v>
      </c>
      <c r="AE9" s="16">
        <f>'BIFUbC-biomass pre-CHP'!AE9+CHP!AE130</f>
        <v>213735431055839.06</v>
      </c>
      <c r="AF9" s="16">
        <f>'BIFUbC-biomass pre-CHP'!AF9+CHP!AF130</f>
        <v>216982028063823.13</v>
      </c>
    </row>
    <row r="10" spans="1:35">
      <c r="A10" t="s">
        <v>10</v>
      </c>
      <c r="B10" s="16">
        <f>'BIFUbC-biomass pre-CHP'!B10+CHP!B131</f>
        <v>0</v>
      </c>
      <c r="C10" s="16">
        <f>'BIFUbC-biomass pre-CHP'!C10+CHP!C131</f>
        <v>0</v>
      </c>
      <c r="D10" s="16">
        <f>'BIFUbC-biomass pre-CHP'!D10+CHP!D131</f>
        <v>0</v>
      </c>
      <c r="E10" s="16">
        <f>'BIFUbC-biomass pre-CHP'!E10+CHP!E131</f>
        <v>0</v>
      </c>
      <c r="F10" s="16">
        <f>'BIFUbC-biomass pre-CHP'!F10+CHP!F131</f>
        <v>0</v>
      </c>
      <c r="G10" s="16">
        <f>'BIFUbC-biomass pre-CHP'!G10+CHP!G131</f>
        <v>0</v>
      </c>
      <c r="H10" s="16">
        <f>'BIFUbC-biomass pre-CHP'!H10+CHP!H131</f>
        <v>0</v>
      </c>
      <c r="I10" s="16">
        <f>'BIFUbC-biomass pre-CHP'!I10+CHP!I131</f>
        <v>0</v>
      </c>
      <c r="J10" s="16">
        <f>'BIFUbC-biomass pre-CHP'!J10+CHP!J131</f>
        <v>0</v>
      </c>
      <c r="K10" s="16">
        <f>'BIFUbC-biomass pre-CHP'!K10+CHP!K131</f>
        <v>0</v>
      </c>
      <c r="L10" s="16">
        <f>'BIFUbC-biomass pre-CHP'!L10+CHP!L131</f>
        <v>0</v>
      </c>
      <c r="M10" s="16">
        <f>'BIFUbC-biomass pre-CHP'!M10+CHP!M131</f>
        <v>0</v>
      </c>
      <c r="N10" s="16">
        <f>'BIFUbC-biomass pre-CHP'!N10+CHP!N131</f>
        <v>0</v>
      </c>
      <c r="O10" s="16">
        <f>'BIFUbC-biomass pre-CHP'!O10+CHP!O131</f>
        <v>0</v>
      </c>
      <c r="P10" s="16">
        <f>'BIFUbC-biomass pre-CHP'!P10+CHP!P131</f>
        <v>0</v>
      </c>
      <c r="Q10" s="16">
        <f>'BIFUbC-biomass pre-CHP'!Q10+CHP!Q131</f>
        <v>0</v>
      </c>
      <c r="R10" s="16">
        <f>'BIFUbC-biomass pre-CHP'!R10+CHP!R131</f>
        <v>0</v>
      </c>
      <c r="S10" s="16">
        <f>'BIFUbC-biomass pre-CHP'!S10+CHP!S131</f>
        <v>0</v>
      </c>
      <c r="T10" s="16">
        <f>'BIFUbC-biomass pre-CHP'!T10+CHP!T131</f>
        <v>0</v>
      </c>
      <c r="U10" s="16">
        <f>'BIFUbC-biomass pre-CHP'!U10+CHP!U131</f>
        <v>0</v>
      </c>
      <c r="V10" s="16">
        <f>'BIFUbC-biomass pre-CHP'!V10+CHP!V131</f>
        <v>0</v>
      </c>
      <c r="W10" s="16">
        <f>'BIFUbC-biomass pre-CHP'!W10+CHP!W131</f>
        <v>0</v>
      </c>
      <c r="X10" s="16">
        <f>'BIFUbC-biomass pre-CHP'!X10+CHP!X131</f>
        <v>0</v>
      </c>
      <c r="Y10" s="16">
        <f>'BIFUbC-biomass pre-CHP'!Y10+CHP!Y131</f>
        <v>0</v>
      </c>
      <c r="Z10" s="16">
        <f>'BIFUbC-biomass pre-CHP'!Z10+CHP!Z131</f>
        <v>0</v>
      </c>
      <c r="AA10" s="16">
        <f>'BIFUbC-biomass pre-CHP'!AA10+CHP!AA131</f>
        <v>0</v>
      </c>
      <c r="AB10" s="16">
        <f>'BIFUbC-biomass pre-CHP'!AB10+CHP!AB131</f>
        <v>0</v>
      </c>
      <c r="AC10" s="16">
        <f>'BIFUbC-biomass pre-CHP'!AC10+CHP!AC131</f>
        <v>0</v>
      </c>
      <c r="AD10" s="16">
        <f>'BIFUbC-biomass pre-CHP'!AD10+CHP!AD131</f>
        <v>0</v>
      </c>
      <c r="AE10" s="16">
        <f>'BIFUbC-biomass pre-CHP'!AE10+CHP!AE131</f>
        <v>0</v>
      </c>
      <c r="AF10" s="16">
        <f>'BIFUbC-biomass pre-CHP'!AF10+CHP!AF131</f>
        <v>0</v>
      </c>
    </row>
    <row r="11" spans="1:35">
      <c r="A11" t="s">
        <v>11</v>
      </c>
      <c r="B11" s="16">
        <f>'BIFUbC-biomass pre-CHP'!B11+CHP!B132</f>
        <v>2381679999819.4438</v>
      </c>
      <c r="C11" s="16">
        <f>'BIFUbC-biomass pre-CHP'!C11+CHP!C132</f>
        <v>2523020148806.9585</v>
      </c>
      <c r="D11" s="16">
        <f>'BIFUbC-biomass pre-CHP'!D11+CHP!D132</f>
        <v>2664360297794.4736</v>
      </c>
      <c r="E11" s="16">
        <f>'BIFUbC-biomass pre-CHP'!E11+CHP!E132</f>
        <v>2805700446781.9888</v>
      </c>
      <c r="F11" s="16">
        <f>'BIFUbC-biomass pre-CHP'!F11+CHP!F132</f>
        <v>2947040595769.5034</v>
      </c>
      <c r="G11" s="16">
        <f>'BIFUbC-biomass pre-CHP'!G11+CHP!G132</f>
        <v>3088380744757.0186</v>
      </c>
      <c r="H11" s="16">
        <f>'BIFUbC-biomass pre-CHP'!H11+CHP!H132</f>
        <v>3154962750862.8677</v>
      </c>
      <c r="I11" s="16">
        <f>'BIFUbC-biomass pre-CHP'!I11+CHP!I132</f>
        <v>3221544756968.7407</v>
      </c>
      <c r="J11" s="16">
        <f>'BIFUbC-biomass pre-CHP'!J11+CHP!J132</f>
        <v>3288126763074.6133</v>
      </c>
      <c r="K11" s="16">
        <f>'BIFUbC-biomass pre-CHP'!K11+CHP!K132</f>
        <v>3354708769180.4863</v>
      </c>
      <c r="L11" s="16">
        <f>'BIFUbC-biomass pre-CHP'!L11+CHP!L132</f>
        <v>3421290775286.3823</v>
      </c>
      <c r="M11" s="16">
        <f>'BIFUbC-biomass pre-CHP'!M11+CHP!M132</f>
        <v>3480143681382.7627</v>
      </c>
      <c r="N11" s="16">
        <f>'BIFUbC-biomass pre-CHP'!N11+CHP!N132</f>
        <v>3538996587479.1426</v>
      </c>
      <c r="O11" s="16">
        <f>'BIFUbC-biomass pre-CHP'!O11+CHP!O132</f>
        <v>3597849493575.5215</v>
      </c>
      <c r="P11" s="16">
        <f>'BIFUbC-biomass pre-CHP'!P11+CHP!P132</f>
        <v>3656702399671.9019</v>
      </c>
      <c r="Q11" s="16">
        <f>'BIFUbC-biomass pre-CHP'!Q11+CHP!Q132</f>
        <v>3715555305768.2813</v>
      </c>
      <c r="R11" s="16">
        <f>'BIFUbC-biomass pre-CHP'!R11+CHP!R132</f>
        <v>3770962709450.7676</v>
      </c>
      <c r="S11" s="16">
        <f>'BIFUbC-biomass pre-CHP'!S11+CHP!S132</f>
        <v>3826370113133.2764</v>
      </c>
      <c r="T11" s="16">
        <f>'BIFUbC-biomass pre-CHP'!T11+CHP!T132</f>
        <v>3881777516815.7866</v>
      </c>
      <c r="U11" s="16">
        <f>'BIFUbC-biomass pre-CHP'!U11+CHP!U132</f>
        <v>3937184920498.2954</v>
      </c>
      <c r="V11" s="16">
        <f>'BIFUbC-biomass pre-CHP'!V11+CHP!V132</f>
        <v>3992592324180.8291</v>
      </c>
      <c r="W11" s="16">
        <f>'BIFUbC-biomass pre-CHP'!W11+CHP!W132</f>
        <v>4052593731081.7925</v>
      </c>
      <c r="X11" s="16">
        <f>'BIFUbC-biomass pre-CHP'!X11+CHP!X132</f>
        <v>4109462863061.1079</v>
      </c>
      <c r="Y11" s="16">
        <f>'BIFUbC-biomass pre-CHP'!Y11+CHP!Y132</f>
        <v>4166331995040.3989</v>
      </c>
      <c r="Z11" s="16">
        <f>'BIFUbC-biomass pre-CHP'!Z11+CHP!Z132</f>
        <v>4223201127019.6909</v>
      </c>
      <c r="AA11" s="16">
        <f>'BIFUbC-biomass pre-CHP'!AA11+CHP!AA132</f>
        <v>4280070258999.0059</v>
      </c>
      <c r="AB11" s="16">
        <f>'BIFUbC-biomass pre-CHP'!AB11+CHP!AB132</f>
        <v>4336939390978.2979</v>
      </c>
      <c r="AC11" s="16">
        <f>'BIFUbC-biomass pre-CHP'!AC11+CHP!AC132</f>
        <v>4393808522957.6123</v>
      </c>
      <c r="AD11" s="16">
        <f>'BIFUbC-biomass pre-CHP'!AD11+CHP!AD132</f>
        <v>4450677654936.9043</v>
      </c>
      <c r="AE11" s="16">
        <f>'BIFUbC-biomass pre-CHP'!AE11+CHP!AE132</f>
        <v>4507546786916.1953</v>
      </c>
      <c r="AF11" s="16">
        <f>'BIFUbC-biomass pre-CHP'!AF11+CHP!AF132</f>
        <v>4564415918895.5107</v>
      </c>
    </row>
    <row r="12" spans="1:35">
      <c r="A12" t="s">
        <v>12</v>
      </c>
      <c r="B12" s="16">
        <f>'BIFUbC-biomass pre-CHP'!B12+CHP!B133</f>
        <v>1932206855845.4614</v>
      </c>
      <c r="C12" s="16">
        <f>'BIFUbC-biomass pre-CHP'!C12+CHP!C133</f>
        <v>2046873143886.0876</v>
      </c>
      <c r="D12" s="16">
        <f>'BIFUbC-biomass pre-CHP'!D12+CHP!D133</f>
        <v>2161539431926.7141</v>
      </c>
      <c r="E12" s="16">
        <f>'BIFUbC-biomass pre-CHP'!E12+CHP!E133</f>
        <v>2276205719967.3408</v>
      </c>
      <c r="F12" s="16">
        <f>'BIFUbC-biomass pre-CHP'!F12+CHP!F133</f>
        <v>2390872008007.9673</v>
      </c>
      <c r="G12" s="16">
        <f>'BIFUbC-biomass pre-CHP'!G12+CHP!G133</f>
        <v>2505538296048.5938</v>
      </c>
      <c r="H12" s="16">
        <f>'BIFUbC-biomass pre-CHP'!H12+CHP!H133</f>
        <v>2559554876228.7271</v>
      </c>
      <c r="I12" s="16">
        <f>'BIFUbC-biomass pre-CHP'!I12+CHP!I133</f>
        <v>2613571456408.8789</v>
      </c>
      <c r="J12" s="16">
        <f>'BIFUbC-biomass pre-CHP'!J12+CHP!J133</f>
        <v>2667588036589.0313</v>
      </c>
      <c r="K12" s="16">
        <f>'BIFUbC-biomass pre-CHP'!K12+CHP!K133</f>
        <v>2721604616769.1831</v>
      </c>
      <c r="L12" s="16">
        <f>'BIFUbC-biomass pre-CHP'!L12+CHP!L133</f>
        <v>2775621196949.3545</v>
      </c>
      <c r="M12" s="16">
        <f>'BIFUbC-biomass pre-CHP'!M12+CHP!M133</f>
        <v>2823367320968.7334</v>
      </c>
      <c r="N12" s="16">
        <f>'BIFUbC-biomass pre-CHP'!N12+CHP!N133</f>
        <v>2871113444988.1128</v>
      </c>
      <c r="O12" s="16">
        <f>'BIFUbC-biomass pre-CHP'!O12+CHP!O133</f>
        <v>2918859569007.4917</v>
      </c>
      <c r="P12" s="16">
        <f>'BIFUbC-biomass pre-CHP'!P12+CHP!P133</f>
        <v>2966605693026.8711</v>
      </c>
      <c r="Q12" s="16">
        <f>'BIFUbC-biomass pre-CHP'!Q12+CHP!Q133</f>
        <v>3014351817046.2505</v>
      </c>
      <c r="R12" s="16">
        <f>'BIFUbC-biomass pre-CHP'!R12+CHP!R133</f>
        <v>3059302677475.8687</v>
      </c>
      <c r="S12" s="16">
        <f>'BIFUbC-biomass pre-CHP'!S12+CHP!S133</f>
        <v>3104253537905.5054</v>
      </c>
      <c r="T12" s="16">
        <f>'BIFUbC-biomass pre-CHP'!T12+CHP!T133</f>
        <v>3149204398335.1426</v>
      </c>
      <c r="U12" s="16">
        <f>'BIFUbC-biomass pre-CHP'!U12+CHP!U133</f>
        <v>3194155258764.7793</v>
      </c>
      <c r="V12" s="16">
        <f>'BIFUbC-biomass pre-CHP'!V12+CHP!V133</f>
        <v>3239106119194.436</v>
      </c>
      <c r="W12" s="16">
        <f>'BIFUbC-biomass pre-CHP'!W12+CHP!W133</f>
        <v>3287783997743.6973</v>
      </c>
      <c r="X12" s="16">
        <f>'BIFUbC-biomass pre-CHP'!X12+CHP!X133</f>
        <v>3333920727575.0527</v>
      </c>
      <c r="Y12" s="16">
        <f>'BIFUbC-biomass pre-CHP'!Y12+CHP!Y133</f>
        <v>3380057457406.3896</v>
      </c>
      <c r="Z12" s="16">
        <f>'BIFUbC-biomass pre-CHP'!Z12+CHP!Z133</f>
        <v>3426194187237.7266</v>
      </c>
      <c r="AA12" s="16">
        <f>'BIFUbC-biomass pre-CHP'!AA12+CHP!AA133</f>
        <v>3472330917069.0825</v>
      </c>
      <c r="AB12" s="16">
        <f>'BIFUbC-biomass pre-CHP'!AB12+CHP!AB133</f>
        <v>3518467646900.4185</v>
      </c>
      <c r="AC12" s="16">
        <f>'BIFUbC-biomass pre-CHP'!AC12+CHP!AC133</f>
        <v>3564604376731.7744</v>
      </c>
      <c r="AD12" s="16">
        <f>'BIFUbC-biomass pre-CHP'!AD12+CHP!AD133</f>
        <v>3610741106563.1104</v>
      </c>
      <c r="AE12" s="16">
        <f>'BIFUbC-biomass pre-CHP'!AE12+CHP!AE133</f>
        <v>3656877836394.4473</v>
      </c>
      <c r="AF12" s="16">
        <f>'BIFUbC-biomass pre-CHP'!AF12+CHP!AF133</f>
        <v>3703014566225.8027</v>
      </c>
    </row>
    <row r="13" spans="1:35">
      <c r="A13" t="s">
        <v>13</v>
      </c>
      <c r="B13" s="16">
        <f>'BIFUbC-biomass pre-CHP'!B13+CHP!B134</f>
        <v>221254323105.15973</v>
      </c>
      <c r="C13" s="16">
        <f>'BIFUbC-biomass pre-CHP'!C13+CHP!C134</f>
        <v>229385037910.24857</v>
      </c>
      <c r="D13" s="16">
        <f>'BIFUbC-biomass pre-CHP'!D13+CHP!D134</f>
        <v>237515752715.33734</v>
      </c>
      <c r="E13" s="16">
        <f>'BIFUbC-biomass pre-CHP'!E13+CHP!E134</f>
        <v>245646467520.42621</v>
      </c>
      <c r="F13" s="16">
        <f>'BIFUbC-biomass pre-CHP'!F13+CHP!F134</f>
        <v>253777182325.51505</v>
      </c>
      <c r="G13" s="16">
        <f>'BIFUbC-biomass pre-CHP'!G13+CHP!G134</f>
        <v>261907897130.60391</v>
      </c>
      <c r="H13" s="16">
        <f>'BIFUbC-biomass pre-CHP'!H13+CHP!H134</f>
        <v>264017169057.04706</v>
      </c>
      <c r="I13" s="16">
        <f>'BIFUbC-biomass pre-CHP'!I13+CHP!I134</f>
        <v>266126440983.49014</v>
      </c>
      <c r="J13" s="16">
        <f>'BIFUbC-biomass pre-CHP'!J13+CHP!J134</f>
        <v>268235712909.93323</v>
      </c>
      <c r="K13" s="16">
        <f>'BIFUbC-biomass pre-CHP'!K13+CHP!K134</f>
        <v>270344984836.37631</v>
      </c>
      <c r="L13" s="16">
        <f>'BIFUbC-biomass pre-CHP'!L13+CHP!L134</f>
        <v>272454256762.81937</v>
      </c>
      <c r="M13" s="16">
        <f>'BIFUbC-biomass pre-CHP'!M13+CHP!M134</f>
        <v>273568589101.31766</v>
      </c>
      <c r="N13" s="16">
        <f>'BIFUbC-biomass pre-CHP'!N13+CHP!N134</f>
        <v>274682921439.81589</v>
      </c>
      <c r="O13" s="16">
        <f>'BIFUbC-biomass pre-CHP'!O13+CHP!O134</f>
        <v>275797253778.31415</v>
      </c>
      <c r="P13" s="16">
        <f>'BIFUbC-biomass pre-CHP'!P13+CHP!P134</f>
        <v>276911586116.81238</v>
      </c>
      <c r="Q13" s="16">
        <f>'BIFUbC-biomass pre-CHP'!Q13+CHP!Q134</f>
        <v>278025918455.31061</v>
      </c>
      <c r="R13" s="16">
        <f>'BIFUbC-biomass pre-CHP'!R13+CHP!R134</f>
        <v>278821870125.66644</v>
      </c>
      <c r="S13" s="16">
        <f>'BIFUbC-biomass pre-CHP'!S13+CHP!S134</f>
        <v>279617821796.0224</v>
      </c>
      <c r="T13" s="16">
        <f>'BIFUbC-biomass pre-CHP'!T13+CHP!T134</f>
        <v>280413773466.37823</v>
      </c>
      <c r="U13" s="16">
        <f>'BIFUbC-biomass pre-CHP'!U13+CHP!U134</f>
        <v>281209725136.73413</v>
      </c>
      <c r="V13" s="16">
        <f>'BIFUbC-biomass pre-CHP'!V13+CHP!V134</f>
        <v>282005676807.08997</v>
      </c>
      <c r="W13" s="16">
        <f>'BIFUbC-biomass pre-CHP'!W13+CHP!W134</f>
        <v>283226136034.96918</v>
      </c>
      <c r="X13" s="16">
        <f>'BIFUbC-biomass pre-CHP'!X13+CHP!X134</f>
        <v>284157158291.80951</v>
      </c>
      <c r="Y13" s="16">
        <f>'BIFUbC-biomass pre-CHP'!Y13+CHP!Y134</f>
        <v>285088180548.65009</v>
      </c>
      <c r="Z13" s="16">
        <f>'BIFUbC-biomass pre-CHP'!Z13+CHP!Z134</f>
        <v>286019202805.49066</v>
      </c>
      <c r="AA13" s="16">
        <f>'BIFUbC-biomass pre-CHP'!AA13+CHP!AA134</f>
        <v>286950225062.33124</v>
      </c>
      <c r="AB13" s="16">
        <f>'BIFUbC-biomass pre-CHP'!AB13+CHP!AB134</f>
        <v>287881247319.17157</v>
      </c>
      <c r="AC13" s="16">
        <f>'BIFUbC-biomass pre-CHP'!AC13+CHP!AC134</f>
        <v>288812269576.01215</v>
      </c>
      <c r="AD13" s="16">
        <f>'BIFUbC-biomass pre-CHP'!AD13+CHP!AD134</f>
        <v>289743291832.85266</v>
      </c>
      <c r="AE13" s="16">
        <f>'BIFUbC-biomass pre-CHP'!AE13+CHP!AE134</f>
        <v>290674314089.6933</v>
      </c>
      <c r="AF13" s="16">
        <f>'BIFUbC-biomass pre-CHP'!AF13+CHP!AF134</f>
        <v>291605336346.53387</v>
      </c>
    </row>
    <row r="14" spans="1:35">
      <c r="A14" t="s">
        <v>14</v>
      </c>
      <c r="B14" s="16">
        <f>'BIFUbC-biomass pre-CHP'!B14+CHP!B135</f>
        <v>127786792394630.08</v>
      </c>
      <c r="C14" s="16">
        <f>'BIFUbC-biomass pre-CHP'!C14+CHP!C135</f>
        <v>133463043698263.47</v>
      </c>
      <c r="D14" s="16">
        <f>'BIFUbC-biomass pre-CHP'!D14+CHP!D135</f>
        <v>139139295001896.86</v>
      </c>
      <c r="E14" s="16">
        <f>'BIFUbC-biomass pre-CHP'!E14+CHP!E135</f>
        <v>144815546305530.25</v>
      </c>
      <c r="F14" s="16">
        <f>'BIFUbC-biomass pre-CHP'!F14+CHP!F135</f>
        <v>150491797609163.63</v>
      </c>
      <c r="G14" s="16">
        <f>'BIFUbC-biomass pre-CHP'!G14+CHP!G135</f>
        <v>156168048912797.03</v>
      </c>
      <c r="H14" s="16">
        <f>'BIFUbC-biomass pre-CHP'!H14+CHP!H135</f>
        <v>160352190262214.19</v>
      </c>
      <c r="I14" s="16">
        <f>'BIFUbC-biomass pre-CHP'!I14+CHP!I135</f>
        <v>164536331611631.31</v>
      </c>
      <c r="J14" s="16">
        <f>'BIFUbC-biomass pre-CHP'!J14+CHP!J135</f>
        <v>168720472961047.09</v>
      </c>
      <c r="K14" s="16">
        <f>'BIFUbC-biomass pre-CHP'!K14+CHP!K135</f>
        <v>172904614310464.22</v>
      </c>
      <c r="L14" s="16">
        <f>'BIFUbC-biomass pre-CHP'!L14+CHP!L135</f>
        <v>177088755659879.38</v>
      </c>
      <c r="M14" s="16">
        <f>'BIFUbC-biomass pre-CHP'!M14+CHP!M135</f>
        <v>180826004543104.5</v>
      </c>
      <c r="N14" s="16">
        <f>'BIFUbC-biomass pre-CHP'!N14+CHP!N135</f>
        <v>184563253426327.63</v>
      </c>
      <c r="O14" s="16">
        <f>'BIFUbC-biomass pre-CHP'!O14+CHP!O135</f>
        <v>188300502309552.13</v>
      </c>
      <c r="P14" s="16">
        <f>'BIFUbC-biomass pre-CHP'!P14+CHP!P135</f>
        <v>192037751192775.25</v>
      </c>
      <c r="Q14" s="16">
        <f>'BIFUbC-biomass pre-CHP'!Q14+CHP!Q135</f>
        <v>195775000075998.38</v>
      </c>
      <c r="R14" s="16">
        <f>'BIFUbC-biomass pre-CHP'!R14+CHP!R135</f>
        <v>199591757133538.13</v>
      </c>
      <c r="S14" s="16">
        <f>'BIFUbC-biomass pre-CHP'!S14+CHP!S135</f>
        <v>203408514191077.88</v>
      </c>
      <c r="T14" s="16">
        <f>'BIFUbC-biomass pre-CHP'!T14+CHP!T135</f>
        <v>207225271248616.25</v>
      </c>
      <c r="U14" s="16">
        <f>'BIFUbC-biomass pre-CHP'!U14+CHP!U135</f>
        <v>211042028306155.97</v>
      </c>
      <c r="V14" s="16">
        <f>'BIFUbC-biomass pre-CHP'!V14+CHP!V135</f>
        <v>214858785363693.69</v>
      </c>
      <c r="W14" s="16">
        <f>'BIFUbC-biomass pre-CHP'!W14+CHP!W135</f>
        <v>218569531522145.72</v>
      </c>
      <c r="X14" s="16">
        <f>'BIFUbC-biomass pre-CHP'!X14+CHP!X135</f>
        <v>222352557839066.66</v>
      </c>
      <c r="Y14" s="16">
        <f>'BIFUbC-biomass pre-CHP'!Y14+CHP!Y135</f>
        <v>226135584155987.53</v>
      </c>
      <c r="Z14" s="16">
        <f>'BIFUbC-biomass pre-CHP'!Z14+CHP!Z135</f>
        <v>229918610472907.09</v>
      </c>
      <c r="AA14" s="16">
        <f>'BIFUbC-biomass pre-CHP'!AA14+CHP!AA135</f>
        <v>233701636789827.97</v>
      </c>
      <c r="AB14" s="16">
        <f>'BIFUbC-biomass pre-CHP'!AB14+CHP!AB135</f>
        <v>237484663106748.88</v>
      </c>
      <c r="AC14" s="16">
        <f>'BIFUbC-biomass pre-CHP'!AC14+CHP!AC135</f>
        <v>241267689423668.41</v>
      </c>
      <c r="AD14" s="16">
        <f>'BIFUbC-biomass pre-CHP'!AD14+CHP!AD135</f>
        <v>245050715740589.31</v>
      </c>
      <c r="AE14" s="16">
        <f>'BIFUbC-biomass pre-CHP'!AE14+CHP!AE135</f>
        <v>248833742057510.22</v>
      </c>
      <c r="AF14" s="16">
        <f>'BIFUbC-biomass pre-CHP'!AF14+CHP!AF135</f>
        <v>252616768374429.78</v>
      </c>
    </row>
    <row r="15" spans="1:35">
      <c r="A15" t="s">
        <v>15</v>
      </c>
      <c r="B15" s="16">
        <f>'BIFUbC-biomass pre-CHP'!B15+CHP!B136</f>
        <v>2412731865907.3389</v>
      </c>
      <c r="C15" s="16">
        <f>'BIFUbC-biomass pre-CHP'!C15+CHP!C136</f>
        <v>2372942540279.459</v>
      </c>
      <c r="D15" s="16">
        <f>'BIFUbC-biomass pre-CHP'!D15+CHP!D136</f>
        <v>2333153214651.5786</v>
      </c>
      <c r="E15" s="16">
        <f>'BIFUbC-biomass pre-CHP'!E15+CHP!E136</f>
        <v>2293363889023.6987</v>
      </c>
      <c r="F15" s="16">
        <f>'BIFUbC-biomass pre-CHP'!F15+CHP!F136</f>
        <v>2253574563395.8184</v>
      </c>
      <c r="G15" s="16">
        <f>'BIFUbC-biomass pre-CHP'!G15+CHP!G136</f>
        <v>2213785237767.938</v>
      </c>
      <c r="H15" s="16">
        <f>'BIFUbC-biomass pre-CHP'!H15+CHP!H136</f>
        <v>2200291689652.019</v>
      </c>
      <c r="I15" s="16">
        <f>'BIFUbC-biomass pre-CHP'!I15+CHP!I136</f>
        <v>2186798141536.1003</v>
      </c>
      <c r="J15" s="16">
        <f>'BIFUbC-biomass pre-CHP'!J15+CHP!J136</f>
        <v>2173304593420.1814</v>
      </c>
      <c r="K15" s="16">
        <f>'BIFUbC-biomass pre-CHP'!K15+CHP!K136</f>
        <v>2159811045304.2625</v>
      </c>
      <c r="L15" s="16">
        <f>'BIFUbC-biomass pre-CHP'!L15+CHP!L136</f>
        <v>2146317497188.344</v>
      </c>
      <c r="M15" s="16">
        <f>'BIFUbC-biomass pre-CHP'!M15+CHP!M136</f>
        <v>2140414069887.6292</v>
      </c>
      <c r="N15" s="16">
        <f>'BIFUbC-biomass pre-CHP'!N15+CHP!N136</f>
        <v>2134510642586.9148</v>
      </c>
      <c r="O15" s="16">
        <f>'BIFUbC-biomass pre-CHP'!O15+CHP!O136</f>
        <v>2128607215286.2002</v>
      </c>
      <c r="P15" s="16">
        <f>'BIFUbC-biomass pre-CHP'!P15+CHP!P136</f>
        <v>2122703787985.4858</v>
      </c>
      <c r="Q15" s="16">
        <f>'BIFUbC-biomass pre-CHP'!Q15+CHP!Q136</f>
        <v>2116800360684.771</v>
      </c>
      <c r="R15" s="16">
        <f>'BIFUbC-biomass pre-CHP'!R15+CHP!R136</f>
        <v>2113764312358.6895</v>
      </c>
      <c r="S15" s="16">
        <f>'BIFUbC-biomass pre-CHP'!S15+CHP!S136</f>
        <v>2110728264032.6077</v>
      </c>
      <c r="T15" s="16">
        <f>'BIFUbC-biomass pre-CHP'!T15+CHP!T136</f>
        <v>2107692215706.5276</v>
      </c>
      <c r="U15" s="16">
        <f>'BIFUbC-biomass pre-CHP'!U15+CHP!U136</f>
        <v>2104656167380.4458</v>
      </c>
      <c r="V15" s="16">
        <f>'BIFUbC-biomass pre-CHP'!V15+CHP!V136</f>
        <v>2101620119054.3625</v>
      </c>
      <c r="W15" s="16">
        <f>'BIFUbC-biomass pre-CHP'!W15+CHP!W136</f>
        <v>2094760898762.1047</v>
      </c>
      <c r="X15" s="16">
        <f>'BIFUbC-biomass pre-CHP'!X15+CHP!X136</f>
        <v>2090508386628.603</v>
      </c>
      <c r="Y15" s="16">
        <f>'BIFUbC-biomass pre-CHP'!Y15+CHP!Y136</f>
        <v>2086255874495.1011</v>
      </c>
      <c r="Z15" s="16">
        <f>'BIFUbC-biomass pre-CHP'!Z15+CHP!Z136</f>
        <v>2082003362361.5994</v>
      </c>
      <c r="AA15" s="16">
        <f>'BIFUbC-biomass pre-CHP'!AA15+CHP!AA136</f>
        <v>2077750850228.0989</v>
      </c>
      <c r="AB15" s="16">
        <f>'BIFUbC-biomass pre-CHP'!AB15+CHP!AB136</f>
        <v>2073498338094.5969</v>
      </c>
      <c r="AC15" s="16">
        <f>'BIFUbC-biomass pre-CHP'!AC15+CHP!AC136</f>
        <v>2069245825961.0952</v>
      </c>
      <c r="AD15" s="16">
        <f>'BIFUbC-biomass pre-CHP'!AD15+CHP!AD136</f>
        <v>2064993313827.5935</v>
      </c>
      <c r="AE15" s="16">
        <f>'BIFUbC-biomass pre-CHP'!AE15+CHP!AE136</f>
        <v>2060740801694.0916</v>
      </c>
      <c r="AF15" s="16">
        <f>'BIFUbC-biomass pre-CHP'!AF15+CHP!AF136</f>
        <v>2056488289560.5898</v>
      </c>
    </row>
    <row r="16" spans="1:35">
      <c r="A16" t="s">
        <v>16</v>
      </c>
      <c r="B16" s="16">
        <f>'BIFUbC-biomass pre-CHP'!B16+CHP!B137</f>
        <v>284649114674.38531</v>
      </c>
      <c r="C16" s="16">
        <f>'BIFUbC-biomass pre-CHP'!C16+CHP!C137</f>
        <v>293754885581.26459</v>
      </c>
      <c r="D16" s="16">
        <f>'BIFUbC-biomass pre-CHP'!D16+CHP!D137</f>
        <v>302860656488.14374</v>
      </c>
      <c r="E16" s="16">
        <f>'BIFUbC-biomass pre-CHP'!E16+CHP!E137</f>
        <v>311966427395.02295</v>
      </c>
      <c r="F16" s="16">
        <f>'BIFUbC-biomass pre-CHP'!F16+CHP!F137</f>
        <v>321072198301.90222</v>
      </c>
      <c r="G16" s="16">
        <f>'BIFUbC-biomass pre-CHP'!G16+CHP!G137</f>
        <v>330177969208.78137</v>
      </c>
      <c r="H16" s="16">
        <f>'BIFUbC-biomass pre-CHP'!H16+CHP!H137</f>
        <v>332689262319.44452</v>
      </c>
      <c r="I16" s="16">
        <f>'BIFUbC-biomass pre-CHP'!I16+CHP!I137</f>
        <v>335200555430.10773</v>
      </c>
      <c r="J16" s="16">
        <f>'BIFUbC-biomass pre-CHP'!J16+CHP!J137</f>
        <v>337711848540.77081</v>
      </c>
      <c r="K16" s="16">
        <f>'BIFUbC-biomass pre-CHP'!K16+CHP!K137</f>
        <v>340223141651.43402</v>
      </c>
      <c r="L16" s="16">
        <f>'BIFUbC-biomass pre-CHP'!L16+CHP!L137</f>
        <v>342734434762.09717</v>
      </c>
      <c r="M16" s="16">
        <f>'BIFUbC-biomass pre-CHP'!M16+CHP!M137</f>
        <v>344789129125.36707</v>
      </c>
      <c r="N16" s="16">
        <f>'BIFUbC-biomass pre-CHP'!N16+CHP!N137</f>
        <v>346843823488.6369</v>
      </c>
      <c r="O16" s="16">
        <f>'BIFUbC-biomass pre-CHP'!O16+CHP!O137</f>
        <v>348898517851.9068</v>
      </c>
      <c r="P16" s="16">
        <f>'BIFUbC-biomass pre-CHP'!P16+CHP!P137</f>
        <v>350953212215.17664</v>
      </c>
      <c r="Q16" s="16">
        <f>'BIFUbC-biomass pre-CHP'!Q16+CHP!Q137</f>
        <v>353007906578.44647</v>
      </c>
      <c r="R16" s="16">
        <f>'BIFUbC-biomass pre-CHP'!R16+CHP!R137</f>
        <v>355233825471.98877</v>
      </c>
      <c r="S16" s="16">
        <f>'BIFUbC-biomass pre-CHP'!S16+CHP!S137</f>
        <v>357459744365.53113</v>
      </c>
      <c r="T16" s="16">
        <f>'BIFUbC-biomass pre-CHP'!T16+CHP!T137</f>
        <v>359685663259.07349</v>
      </c>
      <c r="U16" s="16">
        <f>'BIFUbC-biomass pre-CHP'!U16+CHP!U137</f>
        <v>361911582152.61584</v>
      </c>
      <c r="V16" s="16">
        <f>'BIFUbC-biomass pre-CHP'!V16+CHP!V137</f>
        <v>364137501046.1582</v>
      </c>
      <c r="W16" s="16">
        <f>'BIFUbC-biomass pre-CHP'!W16+CHP!W137</f>
        <v>366135120566.00385</v>
      </c>
      <c r="X16" s="16">
        <f>'BIFUbC-biomass pre-CHP'!X16+CHP!X137</f>
        <v>368288398749.73346</v>
      </c>
      <c r="Y16" s="16">
        <f>'BIFUbC-biomass pre-CHP'!Y16+CHP!Y137</f>
        <v>370441676933.46307</v>
      </c>
      <c r="Z16" s="16">
        <f>'BIFUbC-biomass pre-CHP'!Z16+CHP!Z137</f>
        <v>372594955117.19275</v>
      </c>
      <c r="AA16" s="16">
        <f>'BIFUbC-biomass pre-CHP'!AA16+CHP!AA137</f>
        <v>374748233300.9223</v>
      </c>
      <c r="AB16" s="16">
        <f>'BIFUbC-biomass pre-CHP'!AB16+CHP!AB137</f>
        <v>376901511484.65283</v>
      </c>
      <c r="AC16" s="16">
        <f>'BIFUbC-biomass pre-CHP'!AC16+CHP!AC137</f>
        <v>379054789668.38245</v>
      </c>
      <c r="AD16" s="16">
        <f>'BIFUbC-biomass pre-CHP'!AD16+CHP!AD137</f>
        <v>381208067852.11206</v>
      </c>
      <c r="AE16" s="16">
        <f>'BIFUbC-biomass pre-CHP'!AE16+CHP!AE137</f>
        <v>383361346035.84167</v>
      </c>
      <c r="AF16" s="16">
        <f>'BIFUbC-biomass pre-CHP'!AF16+CHP!AF137</f>
        <v>385514624219.57129</v>
      </c>
    </row>
    <row r="17" spans="1:32">
      <c r="A17" t="s">
        <v>17</v>
      </c>
      <c r="B17" s="16">
        <f>'BIFUbC-biomass pre-CHP'!B17+CHP!B138</f>
        <v>556554797281.17102</v>
      </c>
      <c r="C17" s="16">
        <f>'BIFUbC-biomass pre-CHP'!C17+CHP!C138</f>
        <v>574358683609.65723</v>
      </c>
      <c r="D17" s="16">
        <f>'BIFUbC-biomass pre-CHP'!D17+CHP!D138</f>
        <v>592162569938.14319</v>
      </c>
      <c r="E17" s="16">
        <f>'BIFUbC-biomass pre-CHP'!E17+CHP!E138</f>
        <v>609966456266.62927</v>
      </c>
      <c r="F17" s="16">
        <f>'BIFUbC-biomass pre-CHP'!F17+CHP!F138</f>
        <v>627770342595.11523</v>
      </c>
      <c r="G17" s="16">
        <f>'BIFUbC-biomass pre-CHP'!G17+CHP!G138</f>
        <v>645574228923.6012</v>
      </c>
      <c r="H17" s="16">
        <f>'BIFUbC-biomass pre-CHP'!H17+CHP!H138</f>
        <v>650484387276.69348</v>
      </c>
      <c r="I17" s="16">
        <f>'BIFUbC-biomass pre-CHP'!I17+CHP!I138</f>
        <v>655394545629.78564</v>
      </c>
      <c r="J17" s="16">
        <f>'BIFUbC-biomass pre-CHP'!J17+CHP!J138</f>
        <v>660304703982.87793</v>
      </c>
      <c r="K17" s="16">
        <f>'BIFUbC-biomass pre-CHP'!K17+CHP!K138</f>
        <v>665214862335.97009</v>
      </c>
      <c r="L17" s="16">
        <f>'BIFUbC-biomass pre-CHP'!L17+CHP!L138</f>
        <v>670125020689.06238</v>
      </c>
      <c r="M17" s="16">
        <f>'BIFUbC-biomass pre-CHP'!M17+CHP!M138</f>
        <v>674142422977.95593</v>
      </c>
      <c r="N17" s="16">
        <f>'BIFUbC-biomass pre-CHP'!N17+CHP!N138</f>
        <v>678159825266.84961</v>
      </c>
      <c r="O17" s="16">
        <f>'BIFUbC-biomass pre-CHP'!O17+CHP!O138</f>
        <v>682177227555.74329</v>
      </c>
      <c r="P17" s="16">
        <f>'BIFUbC-biomass pre-CHP'!P17+CHP!P138</f>
        <v>686194629844.63684</v>
      </c>
      <c r="Q17" s="16">
        <f>'BIFUbC-biomass pre-CHP'!Q17+CHP!Q138</f>
        <v>690212032133.53052</v>
      </c>
      <c r="R17" s="16">
        <f>'BIFUbC-biomass pre-CHP'!R17+CHP!R138</f>
        <v>694564217946.49854</v>
      </c>
      <c r="S17" s="16">
        <f>'BIFUbC-biomass pre-CHP'!S17+CHP!S138</f>
        <v>698916403759.46655</v>
      </c>
      <c r="T17" s="16">
        <f>'BIFUbC-biomass pre-CHP'!T17+CHP!T138</f>
        <v>703268589572.43469</v>
      </c>
      <c r="U17" s="16">
        <f>'BIFUbC-biomass pre-CHP'!U17+CHP!U138</f>
        <v>707620775385.40283</v>
      </c>
      <c r="V17" s="16">
        <f>'BIFUbC-biomass pre-CHP'!V17+CHP!V138</f>
        <v>711972961198.37085</v>
      </c>
      <c r="W17" s="16">
        <f>'BIFUbC-biomass pre-CHP'!W17+CHP!W138</f>
        <v>715878768979.23975</v>
      </c>
      <c r="X17" s="16">
        <f>'BIFUbC-biomass pre-CHP'!X17+CHP!X138</f>
        <v>720088925418.35779</v>
      </c>
      <c r="Y17" s="16">
        <f>'BIFUbC-biomass pre-CHP'!Y17+CHP!Y138</f>
        <v>724299081857.47583</v>
      </c>
      <c r="Z17" s="16">
        <f>'BIFUbC-biomass pre-CHP'!Z17+CHP!Z138</f>
        <v>728509238296.59375</v>
      </c>
      <c r="AA17" s="16">
        <f>'BIFUbC-biomass pre-CHP'!AA17+CHP!AA138</f>
        <v>732719394735.71179</v>
      </c>
      <c r="AB17" s="16">
        <f>'BIFUbC-biomass pre-CHP'!AB17+CHP!AB138</f>
        <v>736929551174.83154</v>
      </c>
      <c r="AC17" s="16">
        <f>'BIFUbC-biomass pre-CHP'!AC17+CHP!AC138</f>
        <v>741139707613.94946</v>
      </c>
      <c r="AD17" s="16">
        <f>'BIFUbC-biomass pre-CHP'!AD17+CHP!AD138</f>
        <v>745349864053.0675</v>
      </c>
      <c r="AE17" s="16">
        <f>'BIFUbC-biomass pre-CHP'!AE17+CHP!AE138</f>
        <v>749560020492.18542</v>
      </c>
      <c r="AF17" s="16">
        <f>'BIFUbC-biomass pre-CHP'!AF17+CHP!AF138</f>
        <v>753770176931.30359</v>
      </c>
    </row>
    <row r="18" spans="1:32">
      <c r="A18" t="s">
        <v>18</v>
      </c>
      <c r="B18" s="16">
        <f>'BIFUbC-biomass pre-CHP'!B18+CHP!B139</f>
        <v>4096661513953.4912</v>
      </c>
      <c r="C18" s="16">
        <f>'BIFUbC-biomass pre-CHP'!C18+CHP!C139</f>
        <v>4282972864846.9824</v>
      </c>
      <c r="D18" s="16">
        <f>'BIFUbC-biomass pre-CHP'!D18+CHP!D139</f>
        <v>4469284215740.4736</v>
      </c>
      <c r="E18" s="16">
        <f>'BIFUbC-biomass pre-CHP'!E18+CHP!E139</f>
        <v>4655595566633.9658</v>
      </c>
      <c r="F18" s="16">
        <f>'BIFUbC-biomass pre-CHP'!F18+CHP!F139</f>
        <v>4841906917527.457</v>
      </c>
      <c r="G18" s="16">
        <f>'BIFUbC-biomass pre-CHP'!G18+CHP!G139</f>
        <v>5028218268420.9473</v>
      </c>
      <c r="H18" s="16">
        <f>'BIFUbC-biomass pre-CHP'!H18+CHP!H139</f>
        <v>5119453270034.5918</v>
      </c>
      <c r="I18" s="16">
        <f>'BIFUbC-biomass pre-CHP'!I18+CHP!I139</f>
        <v>5210688271648.2598</v>
      </c>
      <c r="J18" s="16">
        <f>'BIFUbC-biomass pre-CHP'!J18+CHP!J139</f>
        <v>5301923273261.9268</v>
      </c>
      <c r="K18" s="16">
        <f>'BIFUbC-biomass pre-CHP'!K18+CHP!K139</f>
        <v>5393158274875.5947</v>
      </c>
      <c r="L18" s="16">
        <f>'BIFUbC-biomass pre-CHP'!L18+CHP!L139</f>
        <v>5484393276489.2852</v>
      </c>
      <c r="M18" s="16">
        <f>'BIFUbC-biomass pre-CHP'!M18+CHP!M139</f>
        <v>5560562806041.6191</v>
      </c>
      <c r="N18" s="16">
        <f>'BIFUbC-biomass pre-CHP'!N18+CHP!N139</f>
        <v>5636732335593.9531</v>
      </c>
      <c r="O18" s="16">
        <f>'BIFUbC-biomass pre-CHP'!O18+CHP!O139</f>
        <v>5712901865146.2871</v>
      </c>
      <c r="P18" s="16">
        <f>'BIFUbC-biomass pre-CHP'!P18+CHP!P139</f>
        <v>5789071394698.6201</v>
      </c>
      <c r="Q18" s="16">
        <f>'BIFUbC-biomass pre-CHP'!Q18+CHP!Q139</f>
        <v>5865240924250.9541</v>
      </c>
      <c r="R18" s="16">
        <f>'BIFUbC-biomass pre-CHP'!R18+CHP!R139</f>
        <v>5943656238458.3926</v>
      </c>
      <c r="S18" s="16">
        <f>'BIFUbC-biomass pre-CHP'!S18+CHP!S139</f>
        <v>6022071552665.832</v>
      </c>
      <c r="T18" s="16">
        <f>'BIFUbC-biomass pre-CHP'!T18+CHP!T139</f>
        <v>6100486866873.2715</v>
      </c>
      <c r="U18" s="16">
        <f>'BIFUbC-biomass pre-CHP'!U18+CHP!U139</f>
        <v>6178902181080.7119</v>
      </c>
      <c r="V18" s="16">
        <f>'BIFUbC-biomass pre-CHP'!V18+CHP!V139</f>
        <v>6257317495288.1504</v>
      </c>
      <c r="W18" s="16">
        <f>'BIFUbC-biomass pre-CHP'!W18+CHP!W139</f>
        <v>6332738429955.4492</v>
      </c>
      <c r="X18" s="16">
        <f>'BIFUbC-biomass pre-CHP'!X18+CHP!X139</f>
        <v>6410200987036.4775</v>
      </c>
      <c r="Y18" s="16">
        <f>'BIFUbC-biomass pre-CHP'!Y18+CHP!Y139</f>
        <v>6487663544117.5303</v>
      </c>
      <c r="Z18" s="16">
        <f>'BIFUbC-biomass pre-CHP'!Z18+CHP!Z139</f>
        <v>6565126101198.5576</v>
      </c>
      <c r="AA18" s="16">
        <f>'BIFUbC-biomass pre-CHP'!AA18+CHP!AA139</f>
        <v>6642588658279.5879</v>
      </c>
      <c r="AB18" s="16">
        <f>'BIFUbC-biomass pre-CHP'!AB18+CHP!AB139</f>
        <v>6720051215360.6172</v>
      </c>
      <c r="AC18" s="16">
        <f>'BIFUbC-biomass pre-CHP'!AC18+CHP!AC139</f>
        <v>6797513772441.6436</v>
      </c>
      <c r="AD18" s="16">
        <f>'BIFUbC-biomass pre-CHP'!AD18+CHP!AD139</f>
        <v>6874976329522.6738</v>
      </c>
      <c r="AE18" s="16">
        <f>'BIFUbC-biomass pre-CHP'!AE18+CHP!AE139</f>
        <v>6952438886603.7031</v>
      </c>
      <c r="AF18" s="16">
        <f>'BIFUbC-biomass pre-CHP'!AF18+CHP!AF139</f>
        <v>7029901443684.7314</v>
      </c>
    </row>
    <row r="19" spans="1:32">
      <c r="A19" t="s">
        <v>19</v>
      </c>
      <c r="B19" s="16">
        <f>'BIFUbC-biomass pre-CHP'!B19+CHP!B140</f>
        <v>713392314436.32507</v>
      </c>
      <c r="C19" s="16">
        <f>'BIFUbC-biomass pre-CHP'!C19+CHP!C140</f>
        <v>745836558454.76672</v>
      </c>
      <c r="D19" s="16">
        <f>'BIFUbC-biomass pre-CHP'!D19+CHP!D140</f>
        <v>778280802473.2085</v>
      </c>
      <c r="E19" s="16">
        <f>'BIFUbC-biomass pre-CHP'!E19+CHP!E140</f>
        <v>810725046491.65027</v>
      </c>
      <c r="F19" s="16">
        <f>'BIFUbC-biomass pre-CHP'!F19+CHP!F140</f>
        <v>843169290510.09204</v>
      </c>
      <c r="G19" s="16">
        <f>'BIFUbC-biomass pre-CHP'!G19+CHP!G140</f>
        <v>875613534528.53369</v>
      </c>
      <c r="H19" s="16">
        <f>'BIFUbC-biomass pre-CHP'!H19+CHP!H140</f>
        <v>891501190547.2384</v>
      </c>
      <c r="I19" s="16">
        <f>'BIFUbC-biomass pre-CHP'!I19+CHP!I140</f>
        <v>907388846565.94727</v>
      </c>
      <c r="J19" s="16">
        <f>'BIFUbC-biomass pre-CHP'!J19+CHP!J140</f>
        <v>923276502584.65613</v>
      </c>
      <c r="K19" s="16">
        <f>'BIFUbC-biomass pre-CHP'!K19+CHP!K140</f>
        <v>939164158603.36499</v>
      </c>
      <c r="L19" s="16">
        <f>'BIFUbC-biomass pre-CHP'!L19+CHP!L140</f>
        <v>955051814622.078</v>
      </c>
      <c r="M19" s="16">
        <f>'BIFUbC-biomass pre-CHP'!M19+CHP!M140</f>
        <v>968315970518.72314</v>
      </c>
      <c r="N19" s="16">
        <f>'BIFUbC-biomass pre-CHP'!N19+CHP!N140</f>
        <v>981580126415.36816</v>
      </c>
      <c r="O19" s="16">
        <f>'BIFUbC-biomass pre-CHP'!O19+CHP!O140</f>
        <v>994844282312.01343</v>
      </c>
      <c r="P19" s="16">
        <f>'BIFUbC-biomass pre-CHP'!P19+CHP!P140</f>
        <v>1008108438208.6586</v>
      </c>
      <c r="Q19" s="16">
        <f>'BIFUbC-biomass pre-CHP'!Q19+CHP!Q140</f>
        <v>1021372594105.3037</v>
      </c>
      <c r="R19" s="16">
        <f>'BIFUbC-biomass pre-CHP'!R19+CHP!R140</f>
        <v>1035027830765.4861</v>
      </c>
      <c r="S19" s="16">
        <f>'BIFUbC-biomass pre-CHP'!S19+CHP!S140</f>
        <v>1048683067425.6688</v>
      </c>
      <c r="T19" s="16">
        <f>'BIFUbC-biomass pre-CHP'!T19+CHP!T140</f>
        <v>1062338304085.8514</v>
      </c>
      <c r="U19" s="16">
        <f>'BIFUbC-biomass pre-CHP'!U19+CHP!U140</f>
        <v>1075993540746.0341</v>
      </c>
      <c r="V19" s="16">
        <f>'BIFUbC-biomass pre-CHP'!V19+CHP!V140</f>
        <v>1089648777406.2167</v>
      </c>
      <c r="W19" s="16">
        <f>'BIFUbC-biomass pre-CHP'!W19+CHP!W140</f>
        <v>1102782573048.3491</v>
      </c>
      <c r="X19" s="16">
        <f>'BIFUbC-biomass pre-CHP'!X19+CHP!X140</f>
        <v>1116271896657.3337</v>
      </c>
      <c r="Y19" s="16">
        <f>'BIFUbC-biomass pre-CHP'!Y19+CHP!Y140</f>
        <v>1129761220266.3223</v>
      </c>
      <c r="Z19" s="16">
        <f>'BIFUbC-biomass pre-CHP'!Z19+CHP!Z140</f>
        <v>1143250543875.3069</v>
      </c>
      <c r="AA19" s="16">
        <f>'BIFUbC-biomass pre-CHP'!AA19+CHP!AA140</f>
        <v>1156739867484.2915</v>
      </c>
      <c r="AB19" s="16">
        <f>'BIFUbC-biomass pre-CHP'!AB19+CHP!AB140</f>
        <v>1170229191093.2759</v>
      </c>
      <c r="AC19" s="16">
        <f>'BIFUbC-biomass pre-CHP'!AC19+CHP!AC140</f>
        <v>1183718514702.2605</v>
      </c>
      <c r="AD19" s="16">
        <f>'BIFUbC-biomass pre-CHP'!AD19+CHP!AD140</f>
        <v>1197207838311.2449</v>
      </c>
      <c r="AE19" s="16">
        <f>'BIFUbC-biomass pre-CHP'!AE19+CHP!AE140</f>
        <v>1210697161920.2295</v>
      </c>
      <c r="AF19" s="16">
        <f>'BIFUbC-biomass pre-CHP'!AF19+CHP!AF140</f>
        <v>1224186485529.2139</v>
      </c>
    </row>
    <row r="20" spans="1:32">
      <c r="A20" t="s">
        <v>20</v>
      </c>
      <c r="B20" s="16">
        <f>'BIFUbC-biomass pre-CHP'!B20+CHP!B141</f>
        <v>1113694127575.3503</v>
      </c>
      <c r="C20" s="16">
        <f>'BIFUbC-biomass pre-CHP'!C20+CHP!C141</f>
        <v>1164343627585.0469</v>
      </c>
      <c r="D20" s="16">
        <f>'BIFUbC-biomass pre-CHP'!D20+CHP!D141</f>
        <v>1214993127594.7437</v>
      </c>
      <c r="E20" s="16">
        <f>'BIFUbC-biomass pre-CHP'!E20+CHP!E141</f>
        <v>1265642627604.4407</v>
      </c>
      <c r="F20" s="16">
        <f>'BIFUbC-biomass pre-CHP'!F20+CHP!F141</f>
        <v>1316292127614.1372</v>
      </c>
      <c r="G20" s="16">
        <f>'BIFUbC-biomass pre-CHP'!G20+CHP!G141</f>
        <v>1366941627623.834</v>
      </c>
      <c r="H20" s="16">
        <f>'BIFUbC-biomass pre-CHP'!H20+CHP!H141</f>
        <v>1391744234619.8867</v>
      </c>
      <c r="I20" s="16">
        <f>'BIFUbC-biomass pre-CHP'!I20+CHP!I141</f>
        <v>1416546841615.946</v>
      </c>
      <c r="J20" s="16">
        <f>'BIFUbC-biomass pre-CHP'!J20+CHP!J141</f>
        <v>1441349448612.0051</v>
      </c>
      <c r="K20" s="16">
        <f>'BIFUbC-biomass pre-CHP'!K20+CHP!K141</f>
        <v>1466152055608.0642</v>
      </c>
      <c r="L20" s="16">
        <f>'BIFUbC-biomass pre-CHP'!L20+CHP!L141</f>
        <v>1490954662604.1299</v>
      </c>
      <c r="M20" s="16">
        <f>'BIFUbC-biomass pre-CHP'!M20+CHP!M141</f>
        <v>1511661659624.4297</v>
      </c>
      <c r="N20" s="16">
        <f>'BIFUbC-biomass pre-CHP'!N20+CHP!N141</f>
        <v>1532368656644.729</v>
      </c>
      <c r="O20" s="16">
        <f>'BIFUbC-biomass pre-CHP'!O20+CHP!O141</f>
        <v>1553075653665.0288</v>
      </c>
      <c r="P20" s="16">
        <f>'BIFUbC-biomass pre-CHP'!P20+CHP!P141</f>
        <v>1573782650685.3284</v>
      </c>
      <c r="Q20" s="16">
        <f>'BIFUbC-biomass pre-CHP'!Q20+CHP!Q141</f>
        <v>1594489647705.6279</v>
      </c>
      <c r="R20" s="16">
        <f>'BIFUbC-biomass pre-CHP'!R20+CHP!R141</f>
        <v>1615807170436.5996</v>
      </c>
      <c r="S20" s="16">
        <f>'BIFUbC-biomass pre-CHP'!S20+CHP!S141</f>
        <v>1637124693167.572</v>
      </c>
      <c r="T20" s="16">
        <f>'BIFUbC-biomass pre-CHP'!T20+CHP!T141</f>
        <v>1658442215898.5437</v>
      </c>
      <c r="U20" s="16">
        <f>'BIFUbC-biomass pre-CHP'!U20+CHP!U141</f>
        <v>1679759738629.5154</v>
      </c>
      <c r="V20" s="16">
        <f>'BIFUbC-biomass pre-CHP'!V20+CHP!V141</f>
        <v>1701077261360.4873</v>
      </c>
      <c r="W20" s="16">
        <f>'BIFUbC-biomass pre-CHP'!W20+CHP!W141</f>
        <v>1721580749810.563</v>
      </c>
      <c r="X20" s="16">
        <f>'BIFUbC-biomass pre-CHP'!X20+CHP!X141</f>
        <v>1742639261633.9763</v>
      </c>
      <c r="Y20" s="16">
        <f>'BIFUbC-biomass pre-CHP'!Y20+CHP!Y141</f>
        <v>1763697773457.396</v>
      </c>
      <c r="Z20" s="16">
        <f>'BIFUbC-biomass pre-CHP'!Z20+CHP!Z141</f>
        <v>1784756285280.8093</v>
      </c>
      <c r="AA20" s="16">
        <f>'BIFUbC-biomass pre-CHP'!AA20+CHP!AA141</f>
        <v>1805814797104.2227</v>
      </c>
      <c r="AB20" s="16">
        <f>'BIFUbC-biomass pre-CHP'!AB20+CHP!AB141</f>
        <v>1826873308927.636</v>
      </c>
      <c r="AC20" s="16">
        <f>'BIFUbC-biomass pre-CHP'!AC20+CHP!AC141</f>
        <v>1847931820751.0496</v>
      </c>
      <c r="AD20" s="16">
        <f>'BIFUbC-biomass pre-CHP'!AD20+CHP!AD141</f>
        <v>1868990332574.4629</v>
      </c>
      <c r="AE20" s="16">
        <f>'BIFUbC-biomass pre-CHP'!AE20+CHP!AE141</f>
        <v>1890048844397.876</v>
      </c>
      <c r="AF20" s="16">
        <f>'BIFUbC-biomass pre-CHP'!AF20+CHP!AF141</f>
        <v>1911107356221.2893</v>
      </c>
    </row>
    <row r="21" spans="1:32">
      <c r="A21" t="s">
        <v>21</v>
      </c>
      <c r="B21" s="16">
        <f>'BIFUbC-biomass pre-CHP'!B21+CHP!B142</f>
        <v>1162785961464.5642</v>
      </c>
      <c r="C21" s="16">
        <f>'BIFUbC-biomass pre-CHP'!C21+CHP!C142</f>
        <v>1215668100382.4509</v>
      </c>
      <c r="D21" s="16">
        <f>'BIFUbC-biomass pre-CHP'!D21+CHP!D142</f>
        <v>1268550239300.3384</v>
      </c>
      <c r="E21" s="16">
        <f>'BIFUbC-biomass pre-CHP'!E21+CHP!E142</f>
        <v>1321432378218.2253</v>
      </c>
      <c r="F21" s="16">
        <f>'BIFUbC-biomass pre-CHP'!F21+CHP!F142</f>
        <v>1374314517136.1123</v>
      </c>
      <c r="G21" s="16">
        <f>'BIFUbC-biomass pre-CHP'!G21+CHP!G142</f>
        <v>1427196656053.9995</v>
      </c>
      <c r="H21" s="16">
        <f>'BIFUbC-biomass pre-CHP'!H21+CHP!H142</f>
        <v>1453092566348.0776</v>
      </c>
      <c r="I21" s="16">
        <f>'BIFUbC-biomass pre-CHP'!I21+CHP!I142</f>
        <v>1478988476642.1624</v>
      </c>
      <c r="J21" s="16">
        <f>'BIFUbC-biomass pre-CHP'!J21+CHP!J142</f>
        <v>1504884386936.2473</v>
      </c>
      <c r="K21" s="16">
        <f>'BIFUbC-biomass pre-CHP'!K21+CHP!K142</f>
        <v>1530780297230.3323</v>
      </c>
      <c r="L21" s="16">
        <f>'BIFUbC-biomass pre-CHP'!L21+CHP!L142</f>
        <v>1556676207524.4236</v>
      </c>
      <c r="M21" s="16">
        <f>'BIFUbC-biomass pre-CHP'!M21+CHP!M142</f>
        <v>1578295972631.4851</v>
      </c>
      <c r="N21" s="16">
        <f>'BIFUbC-biomass pre-CHP'!N21+CHP!N142</f>
        <v>1599915737738.5469</v>
      </c>
      <c r="O21" s="16">
        <f>'BIFUbC-biomass pre-CHP'!O21+CHP!O142</f>
        <v>1621535502845.6084</v>
      </c>
      <c r="P21" s="16">
        <f>'BIFUbC-biomass pre-CHP'!P21+CHP!P142</f>
        <v>1643155267952.6699</v>
      </c>
      <c r="Q21" s="16">
        <f>'BIFUbC-biomass pre-CHP'!Q21+CHP!Q142</f>
        <v>1664775033059.7317</v>
      </c>
      <c r="R21" s="16">
        <f>'BIFUbC-biomass pre-CHP'!R21+CHP!R142</f>
        <v>1687032235958.6477</v>
      </c>
      <c r="S21" s="16">
        <f>'BIFUbC-biomass pre-CHP'!S21+CHP!S142</f>
        <v>1709289438857.5637</v>
      </c>
      <c r="T21" s="16">
        <f>'BIFUbC-biomass pre-CHP'!T21+CHP!T142</f>
        <v>1731546641756.4797</v>
      </c>
      <c r="U21" s="16">
        <f>'BIFUbC-biomass pre-CHP'!U21+CHP!U142</f>
        <v>1753803844655.396</v>
      </c>
      <c r="V21" s="16">
        <f>'BIFUbC-biomass pre-CHP'!V21+CHP!V142</f>
        <v>1776061047554.3118</v>
      </c>
      <c r="W21" s="16">
        <f>'BIFUbC-biomass pre-CHP'!W21+CHP!W142</f>
        <v>1797468333397.4219</v>
      </c>
      <c r="X21" s="16">
        <f>'BIFUbC-biomass pre-CHP'!X21+CHP!X142</f>
        <v>1819455108142.2173</v>
      </c>
      <c r="Y21" s="16">
        <f>'BIFUbC-biomass pre-CHP'!Y21+CHP!Y142</f>
        <v>1841441882887.019</v>
      </c>
      <c r="Z21" s="16">
        <f>'BIFUbC-biomass pre-CHP'!Z21+CHP!Z142</f>
        <v>1863428657631.8147</v>
      </c>
      <c r="AA21" s="16">
        <f>'BIFUbC-biomass pre-CHP'!AA21+CHP!AA142</f>
        <v>1885415432376.6101</v>
      </c>
      <c r="AB21" s="16">
        <f>'BIFUbC-biomass pre-CHP'!AB21+CHP!AB142</f>
        <v>1907402207121.405</v>
      </c>
      <c r="AC21" s="16">
        <f>'BIFUbC-biomass pre-CHP'!AC21+CHP!AC142</f>
        <v>1929388981866.2007</v>
      </c>
      <c r="AD21" s="16">
        <f>'BIFUbC-biomass pre-CHP'!AD21+CHP!AD142</f>
        <v>1951375756610.9961</v>
      </c>
      <c r="AE21" s="16">
        <f>'BIFUbC-biomass pre-CHP'!AE21+CHP!AE142</f>
        <v>1973362531355.7913</v>
      </c>
      <c r="AF21" s="16">
        <f>'BIFUbC-biomass pre-CHP'!AF21+CHP!AF142</f>
        <v>1995349306100.5869</v>
      </c>
    </row>
    <row r="22" spans="1:32">
      <c r="A22" t="s">
        <v>22</v>
      </c>
      <c r="B22" s="16">
        <f>'BIFUbC-biomass pre-CHP'!B22+CHP!B143</f>
        <v>297767038696.04236</v>
      </c>
      <c r="C22" s="16">
        <f>'BIFUbC-biomass pre-CHP'!C22+CHP!C143</f>
        <v>311309133653.62054</v>
      </c>
      <c r="D22" s="16">
        <f>'BIFUbC-biomass pre-CHP'!D22+CHP!D143</f>
        <v>324851228611.19867</v>
      </c>
      <c r="E22" s="16">
        <f>'BIFUbC-biomass pre-CHP'!E22+CHP!E143</f>
        <v>338393323568.77686</v>
      </c>
      <c r="F22" s="16">
        <f>'BIFUbC-biomass pre-CHP'!F22+CHP!F143</f>
        <v>351935418526.35498</v>
      </c>
      <c r="G22" s="16">
        <f>'BIFUbC-biomass pre-CHP'!G22+CHP!G143</f>
        <v>365477513483.93323</v>
      </c>
      <c r="H22" s="16">
        <f>'BIFUbC-biomass pre-CHP'!H22+CHP!H143</f>
        <v>372108956224.17224</v>
      </c>
      <c r="I22" s="16">
        <f>'BIFUbC-biomass pre-CHP'!I22+CHP!I143</f>
        <v>378740398964.4129</v>
      </c>
      <c r="J22" s="16">
        <f>'BIFUbC-biomass pre-CHP'!J22+CHP!J143</f>
        <v>385371841704.65356</v>
      </c>
      <c r="K22" s="16">
        <f>'BIFUbC-biomass pre-CHP'!K22+CHP!K143</f>
        <v>392003284444.89441</v>
      </c>
      <c r="L22" s="16">
        <f>'BIFUbC-biomass pre-CHP'!L22+CHP!L143</f>
        <v>398634727185.13684</v>
      </c>
      <c r="M22" s="16">
        <f>'BIFUbC-biomass pre-CHP'!M22+CHP!M143</f>
        <v>404171131688.27106</v>
      </c>
      <c r="N22" s="16">
        <f>'BIFUbC-biomass pre-CHP'!N22+CHP!N143</f>
        <v>409707536191.4054</v>
      </c>
      <c r="O22" s="16">
        <f>'BIFUbC-biomass pre-CHP'!O22+CHP!O143</f>
        <v>415243940694.53967</v>
      </c>
      <c r="P22" s="16">
        <f>'BIFUbC-biomass pre-CHP'!P22+CHP!P143</f>
        <v>420780345197.67401</v>
      </c>
      <c r="Q22" s="16">
        <f>'BIFUbC-biomass pre-CHP'!Q22+CHP!Q143</f>
        <v>426316749700.80823</v>
      </c>
      <c r="R22" s="16">
        <f>'BIFUbC-biomass pre-CHP'!R22+CHP!R143</f>
        <v>432016389717.54852</v>
      </c>
      <c r="S22" s="16">
        <f>'BIFUbC-biomass pre-CHP'!S22+CHP!S143</f>
        <v>437716029734.28876</v>
      </c>
      <c r="T22" s="16">
        <f>'BIFUbC-biomass pre-CHP'!T22+CHP!T143</f>
        <v>443415669751.02899</v>
      </c>
      <c r="U22" s="16">
        <f>'BIFUbC-biomass pre-CHP'!U22+CHP!U143</f>
        <v>449115309767.76917</v>
      </c>
      <c r="V22" s="16">
        <f>'BIFUbC-biomass pre-CHP'!V22+CHP!V143</f>
        <v>454814949784.5094</v>
      </c>
      <c r="W22" s="16">
        <f>'BIFUbC-biomass pre-CHP'!W22+CHP!W143</f>
        <v>460296942449.77502</v>
      </c>
      <c r="X22" s="16">
        <f>'BIFUbC-biomass pre-CHP'!X22+CHP!X143</f>
        <v>465927331036.50043</v>
      </c>
      <c r="Y22" s="16">
        <f>'BIFUbC-biomass pre-CHP'!Y22+CHP!Y143</f>
        <v>471557719623.2276</v>
      </c>
      <c r="Z22" s="16">
        <f>'BIFUbC-biomass pre-CHP'!Z22+CHP!Z143</f>
        <v>477188108209.95313</v>
      </c>
      <c r="AA22" s="16">
        <f>'BIFUbC-biomass pre-CHP'!AA22+CHP!AA143</f>
        <v>482818496796.67853</v>
      </c>
      <c r="AB22" s="16">
        <f>'BIFUbC-biomass pre-CHP'!AB22+CHP!AB143</f>
        <v>488448885383.40399</v>
      </c>
      <c r="AC22" s="16">
        <f>'BIFUbC-biomass pre-CHP'!AC22+CHP!AC143</f>
        <v>494079273970.12946</v>
      </c>
      <c r="AD22" s="16">
        <f>'BIFUbC-biomass pre-CHP'!AD22+CHP!AD143</f>
        <v>499709662556.8548</v>
      </c>
      <c r="AE22" s="16">
        <f>'BIFUbC-biomass pre-CHP'!AE22+CHP!AE143</f>
        <v>505340051143.58026</v>
      </c>
      <c r="AF22" s="16">
        <f>'BIFUbC-biomass pre-CHP'!AF22+CHP!AF143</f>
        <v>510970439730.30566</v>
      </c>
    </row>
    <row r="23" spans="1:32">
      <c r="A23" t="s">
        <v>23</v>
      </c>
      <c r="B23" s="16">
        <f>'BIFUbC-biomass pre-CHP'!B23+CHP!B144</f>
        <v>68807414270755.391</v>
      </c>
      <c r="C23" s="16">
        <f>'BIFUbC-biomass pre-CHP'!C23+CHP!C144</f>
        <v>71863896017500.969</v>
      </c>
      <c r="D23" s="16">
        <f>'BIFUbC-biomass pre-CHP'!D23+CHP!D144</f>
        <v>74920377764246.531</v>
      </c>
      <c r="E23" s="16">
        <f>'BIFUbC-biomass pre-CHP'!E23+CHP!E144</f>
        <v>77976859510992.109</v>
      </c>
      <c r="F23" s="16">
        <f>'BIFUbC-biomass pre-CHP'!F23+CHP!F144</f>
        <v>81033341257737.688</v>
      </c>
      <c r="G23" s="16">
        <f>'BIFUbC-biomass pre-CHP'!G23+CHP!G144</f>
        <v>84089823004483.266</v>
      </c>
      <c r="H23" s="16">
        <f>'BIFUbC-biomass pre-CHP'!H23+CHP!H144</f>
        <v>86343026662855.625</v>
      </c>
      <c r="I23" s="16">
        <f>'BIFUbC-biomass pre-CHP'!I23+CHP!I144</f>
        <v>88596230321227.969</v>
      </c>
      <c r="J23" s="16">
        <f>'BIFUbC-biomass pre-CHP'!J23+CHP!J144</f>
        <v>90849433979599.578</v>
      </c>
      <c r="K23" s="16">
        <f>'BIFUbC-biomass pre-CHP'!K23+CHP!K144</f>
        <v>93102637637971.938</v>
      </c>
      <c r="L23" s="16">
        <f>'BIFUbC-biomass pre-CHP'!L23+CHP!L144</f>
        <v>95355841296343.203</v>
      </c>
      <c r="M23" s="16">
        <f>'BIFUbC-biomass pre-CHP'!M23+CHP!M144</f>
        <v>97368423569589.031</v>
      </c>
      <c r="N23" s="16">
        <f>'BIFUbC-biomass pre-CHP'!N23+CHP!N144</f>
        <v>99381005842833.766</v>
      </c>
      <c r="O23" s="16">
        <f>'BIFUbC-biomass pre-CHP'!O23+CHP!O144</f>
        <v>101393588116079.23</v>
      </c>
      <c r="P23" s="16">
        <f>'BIFUbC-biomass pre-CHP'!P23+CHP!P144</f>
        <v>103406170389323.98</v>
      </c>
      <c r="Q23" s="16">
        <f>'BIFUbC-biomass pre-CHP'!Q23+CHP!Q144</f>
        <v>105418752662568.72</v>
      </c>
      <c r="R23" s="16">
        <f>'BIFUbC-biomass pre-CHP'!R23+CHP!R144</f>
        <v>107474167150135.19</v>
      </c>
      <c r="S23" s="16">
        <f>'BIFUbC-biomass pre-CHP'!S23+CHP!S144</f>
        <v>109529581637701.64</v>
      </c>
      <c r="T23" s="16">
        <f>'BIFUbC-biomass pre-CHP'!T23+CHP!T144</f>
        <v>111584996125267.38</v>
      </c>
      <c r="U23" s="16">
        <f>'BIFUbC-biomass pre-CHP'!U23+CHP!U144</f>
        <v>113640410612833.84</v>
      </c>
      <c r="V23" s="16">
        <f>'BIFUbC-biomass pre-CHP'!V23+CHP!V144</f>
        <v>115695825100399.22</v>
      </c>
      <c r="W23" s="16">
        <f>'BIFUbC-biomass pre-CHP'!W23+CHP!W144</f>
        <v>117694129968870.66</v>
      </c>
      <c r="X23" s="16">
        <f>'BIFUbC-biomass pre-CHP'!X23+CHP!X144</f>
        <v>119731373213997.78</v>
      </c>
      <c r="Y23" s="16">
        <f>'BIFUbC-biomass pre-CHP'!Y23+CHP!Y144</f>
        <v>121768616459124.91</v>
      </c>
      <c r="Z23" s="16">
        <f>'BIFUbC-biomass pre-CHP'!Z23+CHP!Z144</f>
        <v>123805859704251.3</v>
      </c>
      <c r="AA23" s="16">
        <f>'BIFUbC-biomass pre-CHP'!AA23+CHP!AA144</f>
        <v>125843102949378.42</v>
      </c>
      <c r="AB23" s="16">
        <f>'BIFUbC-biomass pre-CHP'!AB23+CHP!AB144</f>
        <v>127880346194505.53</v>
      </c>
      <c r="AC23" s="16">
        <f>'BIFUbC-biomass pre-CHP'!AC23+CHP!AC144</f>
        <v>129917589439631.94</v>
      </c>
      <c r="AD23" s="16">
        <f>'BIFUbC-biomass pre-CHP'!AD23+CHP!AD144</f>
        <v>131954832684759.05</v>
      </c>
      <c r="AE23" s="16">
        <f>'BIFUbC-biomass pre-CHP'!AE23+CHP!AE144</f>
        <v>133992075929886.17</v>
      </c>
      <c r="AF23" s="16">
        <f>'BIFUbC-biomass pre-CHP'!AF23+CHP!AF144</f>
        <v>136029319175012.56</v>
      </c>
    </row>
    <row r="24" spans="1:32">
      <c r="A24" t="s">
        <v>24</v>
      </c>
      <c r="B24" s="16">
        <f>'BIFUbC-biomass pre-CHP'!B24+CHP!B145</f>
        <v>0</v>
      </c>
      <c r="C24" s="16">
        <f>'BIFUbC-biomass pre-CHP'!C24+CHP!C145</f>
        <v>0</v>
      </c>
      <c r="D24" s="16">
        <f>'BIFUbC-biomass pre-CHP'!D24+CHP!D145</f>
        <v>0</v>
      </c>
      <c r="E24" s="16">
        <f>'BIFUbC-biomass pre-CHP'!E24+CHP!E145</f>
        <v>0</v>
      </c>
      <c r="F24" s="16">
        <f>'BIFUbC-biomass pre-CHP'!F24+CHP!F145</f>
        <v>0</v>
      </c>
      <c r="G24" s="16">
        <f>'BIFUbC-biomass pre-CHP'!G24+CHP!G145</f>
        <v>0</v>
      </c>
      <c r="H24" s="16">
        <f>'BIFUbC-biomass pre-CHP'!H24+CHP!H145</f>
        <v>0</v>
      </c>
      <c r="I24" s="16">
        <f>'BIFUbC-biomass pre-CHP'!I24+CHP!I145</f>
        <v>0</v>
      </c>
      <c r="J24" s="16">
        <f>'BIFUbC-biomass pre-CHP'!J24+CHP!J145</f>
        <v>0</v>
      </c>
      <c r="K24" s="16">
        <f>'BIFUbC-biomass pre-CHP'!K24+CHP!K145</f>
        <v>0</v>
      </c>
      <c r="L24" s="16">
        <f>'BIFUbC-biomass pre-CHP'!L24+CHP!L145</f>
        <v>0</v>
      </c>
      <c r="M24" s="16">
        <f>'BIFUbC-biomass pre-CHP'!M24+CHP!M145</f>
        <v>0</v>
      </c>
      <c r="N24" s="16">
        <f>'BIFUbC-biomass pre-CHP'!N24+CHP!N145</f>
        <v>0</v>
      </c>
      <c r="O24" s="16">
        <f>'BIFUbC-biomass pre-CHP'!O24+CHP!O145</f>
        <v>0</v>
      </c>
      <c r="P24" s="16">
        <f>'BIFUbC-biomass pre-CHP'!P24+CHP!P145</f>
        <v>0</v>
      </c>
      <c r="Q24" s="16">
        <f>'BIFUbC-biomass pre-CHP'!Q24+CHP!Q145</f>
        <v>0</v>
      </c>
      <c r="R24" s="16">
        <f>'BIFUbC-biomass pre-CHP'!R24+CHP!R145</f>
        <v>0</v>
      </c>
      <c r="S24" s="16">
        <f>'BIFUbC-biomass pre-CHP'!S24+CHP!S145</f>
        <v>0</v>
      </c>
      <c r="T24" s="16">
        <f>'BIFUbC-biomass pre-CHP'!T24+CHP!T145</f>
        <v>0</v>
      </c>
      <c r="U24" s="16">
        <f>'BIFUbC-biomass pre-CHP'!U24+CHP!U145</f>
        <v>0</v>
      </c>
      <c r="V24" s="16">
        <f>'BIFUbC-biomass pre-CHP'!V24+CHP!V145</f>
        <v>0</v>
      </c>
      <c r="W24" s="16">
        <f>'BIFUbC-biomass pre-CHP'!W24+CHP!W145</f>
        <v>0</v>
      </c>
      <c r="X24" s="16">
        <f>'BIFUbC-biomass pre-CHP'!X24+CHP!X145</f>
        <v>0</v>
      </c>
      <c r="Y24" s="16">
        <f>'BIFUbC-biomass pre-CHP'!Y24+CHP!Y145</f>
        <v>0</v>
      </c>
      <c r="Z24" s="16">
        <f>'BIFUbC-biomass pre-CHP'!Z24+CHP!Z145</f>
        <v>0</v>
      </c>
      <c r="AA24" s="16">
        <f>'BIFUbC-biomass pre-CHP'!AA24+CHP!AA145</f>
        <v>0</v>
      </c>
      <c r="AB24" s="16">
        <f>'BIFUbC-biomass pre-CHP'!AB24+CHP!AB145</f>
        <v>0</v>
      </c>
      <c r="AC24" s="16">
        <f>'BIFUbC-biomass pre-CHP'!AC24+CHP!AC145</f>
        <v>0</v>
      </c>
      <c r="AD24" s="16">
        <f>'BIFUbC-biomass pre-CHP'!AD24+CHP!AD145</f>
        <v>0</v>
      </c>
      <c r="AE24" s="16">
        <f>'BIFUbC-biomass pre-CHP'!AE24+CHP!AE145</f>
        <v>0</v>
      </c>
      <c r="AF24" s="16">
        <f>'BIFUbC-biomass pre-CHP'!AF24+CHP!AF145</f>
        <v>0</v>
      </c>
    </row>
    <row r="25" spans="1:32">
      <c r="A25" t="s">
        <v>25</v>
      </c>
      <c r="B25" s="16">
        <f>'BIFUbC-biomass pre-CHP'!B25+CHP!B146</f>
        <v>111825069562.98364</v>
      </c>
      <c r="C25" s="16">
        <f>'BIFUbC-biomass pre-CHP'!C25+CHP!C146</f>
        <v>111936894632.54662</v>
      </c>
      <c r="D25" s="16">
        <f>'BIFUbC-biomass pre-CHP'!D25+CHP!D146</f>
        <v>112048831527.17915</v>
      </c>
      <c r="E25" s="16">
        <f>'BIFUbC-biomass pre-CHP'!E25+CHP!E146</f>
        <v>112160880358.70633</v>
      </c>
      <c r="F25" s="16">
        <f>'BIFUbC-biomass pre-CHP'!F25+CHP!F146</f>
        <v>112273041239.06503</v>
      </c>
      <c r="G25" s="16">
        <f>'BIFUbC-biomass pre-CHP'!G25+CHP!G146</f>
        <v>112385314280.30406</v>
      </c>
      <c r="H25" s="16">
        <f>'BIFUbC-biomass pre-CHP'!H25+CHP!H146</f>
        <v>112497699594.58435</v>
      </c>
      <c r="I25" s="16">
        <f>'BIFUbC-biomass pre-CHP'!I25+CHP!I146</f>
        <v>112610197294.17896</v>
      </c>
      <c r="J25" s="16">
        <f>'BIFUbC-biomass pre-CHP'!J25+CHP!J146</f>
        <v>112722807491.47311</v>
      </c>
      <c r="K25" s="16">
        <f>'BIFUbC-biomass pre-CHP'!K25+CHP!K146</f>
        <v>112835530298.96457</v>
      </c>
      <c r="L25" s="16">
        <f>'BIFUbC-biomass pre-CHP'!L25+CHP!L146</f>
        <v>112948365829.2635</v>
      </c>
      <c r="M25" s="16">
        <f>'BIFUbC-biomass pre-CHP'!M25+CHP!M146</f>
        <v>113061314195.09277</v>
      </c>
      <c r="N25" s="16">
        <f>'BIFUbC-biomass pre-CHP'!N25+CHP!N146</f>
        <v>113174375509.28786</v>
      </c>
      <c r="O25" s="16">
        <f>'BIFUbC-biomass pre-CHP'!O25+CHP!O146</f>
        <v>113287549884.7971</v>
      </c>
      <c r="P25" s="16">
        <f>'BIFUbC-biomass pre-CHP'!P25+CHP!P146</f>
        <v>113400837434.68192</v>
      </c>
      <c r="Q25" s="16">
        <f>'BIFUbC-biomass pre-CHP'!Q25+CHP!Q146</f>
        <v>113514238272.11658</v>
      </c>
      <c r="R25" s="16">
        <f>'BIFUbC-biomass pre-CHP'!R25+CHP!R146</f>
        <v>113627752510.38867</v>
      </c>
      <c r="S25" s="16">
        <f>'BIFUbC-biomass pre-CHP'!S25+CHP!S146</f>
        <v>113741380262.89905</v>
      </c>
      <c r="T25" s="16">
        <f>'BIFUbC-biomass pre-CHP'!T25+CHP!T146</f>
        <v>113855121643.16193</v>
      </c>
      <c r="U25" s="16">
        <f>'BIFUbC-biomass pre-CHP'!U25+CHP!U146</f>
        <v>113968976764.80508</v>
      </c>
      <c r="V25" s="16">
        <f>'BIFUbC-biomass pre-CHP'!V25+CHP!V146</f>
        <v>114082945741.56987</v>
      </c>
      <c r="W25" s="16">
        <f>'BIFUbC-biomass pre-CHP'!W25+CHP!W146</f>
        <v>113512531012.86203</v>
      </c>
      <c r="X25" s="16">
        <f>'BIFUbC-biomass pre-CHP'!X25+CHP!X146</f>
        <v>112944968357.7977</v>
      </c>
      <c r="Y25" s="16">
        <f>'BIFUbC-biomass pre-CHP'!Y25+CHP!Y146</f>
        <v>112380243516.00873</v>
      </c>
      <c r="Z25" s="16">
        <f>'BIFUbC-biomass pre-CHP'!Z25+CHP!Z146</f>
        <v>111818342298.42868</v>
      </c>
      <c r="AA25" s="16">
        <f>'BIFUbC-biomass pre-CHP'!AA25+CHP!AA146</f>
        <v>111259250586.93652</v>
      </c>
      <c r="AB25" s="16">
        <f>'BIFUbC-biomass pre-CHP'!AB25+CHP!AB146</f>
        <v>110702954334.00185</v>
      </c>
      <c r="AC25" s="16">
        <f>'BIFUbC-biomass pre-CHP'!AC25+CHP!AC146</f>
        <v>110149439562.33183</v>
      </c>
      <c r="AD25" s="16">
        <f>'BIFUbC-biomass pre-CHP'!AD25+CHP!AD146</f>
        <v>109598692364.52019</v>
      </c>
      <c r="AE25" s="16">
        <f>'BIFUbC-biomass pre-CHP'!AE25+CHP!AE146</f>
        <v>109050698902.69757</v>
      </c>
      <c r="AF25" s="16">
        <f>'BIFUbC-biomass pre-CHP'!AF25+CHP!AF146</f>
        <v>108505445408.18408</v>
      </c>
    </row>
    <row r="26" spans="1:32">
      <c r="A26" t="s">
        <v>26</v>
      </c>
      <c r="B26" s="16">
        <f>'BIFUbC-biomass pre-CHP'!B26+CHP!B147</f>
        <v>6088367107930.127</v>
      </c>
      <c r="C26" s="16">
        <f>'BIFUbC-biomass pre-CHP'!C26+CHP!C147</f>
        <v>6359010285623.7939</v>
      </c>
      <c r="D26" s="16">
        <f>'BIFUbC-biomass pre-CHP'!D26+CHP!D147</f>
        <v>6629653463317.4609</v>
      </c>
      <c r="E26" s="16">
        <f>'BIFUbC-biomass pre-CHP'!E26+CHP!E147</f>
        <v>6900296641011.126</v>
      </c>
      <c r="F26" s="16">
        <f>'BIFUbC-biomass pre-CHP'!F26+CHP!F147</f>
        <v>7170939818704.793</v>
      </c>
      <c r="G26" s="16">
        <f>'BIFUbC-biomass pre-CHP'!G26+CHP!G147</f>
        <v>7441582996398.4609</v>
      </c>
      <c r="H26" s="16">
        <f>'BIFUbC-biomass pre-CHP'!H26+CHP!H147</f>
        <v>7641539536204.5957</v>
      </c>
      <c r="I26" s="16">
        <f>'BIFUbC-biomass pre-CHP'!I26+CHP!I147</f>
        <v>7841496076010.7295</v>
      </c>
      <c r="J26" s="16">
        <f>'BIFUbC-biomass pre-CHP'!J26+CHP!J147</f>
        <v>8041452615816.7998</v>
      </c>
      <c r="K26" s="16">
        <f>'BIFUbC-biomass pre-CHP'!K26+CHP!K147</f>
        <v>8241409155622.9346</v>
      </c>
      <c r="L26" s="16">
        <f>'BIFUbC-biomass pre-CHP'!L26+CHP!L147</f>
        <v>8441365695428.9717</v>
      </c>
      <c r="M26" s="16">
        <f>'BIFUbC-biomass pre-CHP'!M26+CHP!M147</f>
        <v>8620056189934.8896</v>
      </c>
      <c r="N26" s="16">
        <f>'BIFUbC-biomass pre-CHP'!N26+CHP!N147</f>
        <v>8798746684440.709</v>
      </c>
      <c r="O26" s="16">
        <f>'BIFUbC-biomass pre-CHP'!O26+CHP!O147</f>
        <v>8977437178946.5938</v>
      </c>
      <c r="P26" s="16">
        <f>'BIFUbC-biomass pre-CHP'!P26+CHP!P147</f>
        <v>9156127673452.416</v>
      </c>
      <c r="Q26" s="16">
        <f>'BIFUbC-biomass pre-CHP'!Q26+CHP!Q147</f>
        <v>9334818167958.2344</v>
      </c>
      <c r="R26" s="16">
        <f>'BIFUbC-biomass pre-CHP'!R26+CHP!R147</f>
        <v>9517350469589.543</v>
      </c>
      <c r="S26" s="16">
        <f>'BIFUbC-biomass pre-CHP'!S26+CHP!S147</f>
        <v>9699882771220.8516</v>
      </c>
      <c r="T26" s="16">
        <f>'BIFUbC-biomass pre-CHP'!T26+CHP!T147</f>
        <v>9882415072852.0938</v>
      </c>
      <c r="U26" s="16">
        <f>'BIFUbC-biomass pre-CHP'!U26+CHP!U147</f>
        <v>10064947374483.402</v>
      </c>
      <c r="V26" s="16">
        <f>'BIFUbC-biomass pre-CHP'!V26+CHP!V147</f>
        <v>10247479676114.613</v>
      </c>
      <c r="W26" s="16">
        <f>'BIFUbC-biomass pre-CHP'!W26+CHP!W147</f>
        <v>10424889568245.326</v>
      </c>
      <c r="X26" s="16">
        <f>'BIFUbC-biomass pre-CHP'!X26+CHP!X147</f>
        <v>10605792012308.262</v>
      </c>
      <c r="Y26" s="16">
        <f>'BIFUbC-biomass pre-CHP'!Y26+CHP!Y147</f>
        <v>10786694456371.197</v>
      </c>
      <c r="Z26" s="16">
        <f>'BIFUbC-biomass pre-CHP'!Z26+CHP!Z147</f>
        <v>10967596900434.066</v>
      </c>
      <c r="AA26" s="16">
        <f>'BIFUbC-biomass pre-CHP'!AA26+CHP!AA147</f>
        <v>11148499344497.002</v>
      </c>
      <c r="AB26" s="16">
        <f>'BIFUbC-biomass pre-CHP'!AB26+CHP!AB147</f>
        <v>11329401788559.938</v>
      </c>
      <c r="AC26" s="16">
        <f>'BIFUbC-biomass pre-CHP'!AC26+CHP!AC147</f>
        <v>11510304232622.807</v>
      </c>
      <c r="AD26" s="16">
        <f>'BIFUbC-biomass pre-CHP'!AD26+CHP!AD147</f>
        <v>11691206676685.742</v>
      </c>
      <c r="AE26" s="16">
        <f>'BIFUbC-biomass pre-CHP'!AE26+CHP!AE147</f>
        <v>11872109120748.676</v>
      </c>
      <c r="AF26" s="16">
        <f>'BIFUbC-biomass pre-CHP'!AF26+CHP!AF147</f>
        <v>12053011564811.549</v>
      </c>
    </row>
  </sheetData>
  <phoneticPr fontId="34" type="noConversion"/>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AI28"/>
  <sheetViews>
    <sheetView topLeftCell="B1" zoomScale="55" zoomScaleNormal="55" workbookViewId="0">
      <selection activeCell="B2" sqref="B2:AF26"/>
    </sheetView>
  </sheetViews>
  <sheetFormatPr defaultColWidth="9.140625" defaultRowHeight="15"/>
  <cols>
    <col min="1" max="1" width="39.8554687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'2019 KESIS Energy Balance'!BI51*(1+'KEEI BAU - Industry'!$AW$35)</f>
        <v>0</v>
      </c>
      <c r="C2" s="16">
        <f>B2*(1+'KEEI BAU - Industry'!$AW$35)</f>
        <v>0</v>
      </c>
      <c r="D2" s="16">
        <f>C2*(1+'KEEI BAU - Industry'!$AW$35)</f>
        <v>0</v>
      </c>
      <c r="E2" s="16">
        <f>D2*(1+'KEEI BAU - Industry'!$AW$35)</f>
        <v>0</v>
      </c>
      <c r="F2" s="16">
        <f>E2*(1+'KEEI BAU - Industry'!$AW$35)</f>
        <v>0</v>
      </c>
      <c r="G2" s="16">
        <f>F2*(1+'KEEI BAU - Industry'!$AW$35)</f>
        <v>0</v>
      </c>
      <c r="H2" s="16">
        <f>G2*(1+'KEEI BAU - Industry'!$AW$35)</f>
        <v>0</v>
      </c>
      <c r="I2" s="16">
        <f>H2*(1+'KEEI BAU - Industry'!$AW$35)</f>
        <v>0</v>
      </c>
      <c r="J2" s="16">
        <f>I2*(1+'KEEI BAU - Industry'!$AW$35)</f>
        <v>0</v>
      </c>
      <c r="K2" s="16">
        <f>J2*(1+'KEEI BAU - Industry'!$AW$35)</f>
        <v>0</v>
      </c>
      <c r="L2" s="16">
        <f>K2*(1+'KEEI BAU - Industry'!$AW$35)</f>
        <v>0</v>
      </c>
      <c r="M2" s="16">
        <f>L2*(1+'KEEI BAU - Industry'!$AW$35)</f>
        <v>0</v>
      </c>
      <c r="N2" s="16">
        <f>M2*(1+'KEEI BAU - Industry'!$AW$35)</f>
        <v>0</v>
      </c>
      <c r="O2" s="16">
        <f>N2*(1+'KEEI BAU - Industry'!$AW$35)</f>
        <v>0</v>
      </c>
      <c r="P2" s="16">
        <f>O2*(1+'KEEI BAU - Industry'!$AW$35)</f>
        <v>0</v>
      </c>
      <c r="Q2" s="16">
        <f>P2*(1+'KEEI BAU - Industry'!$AW$35)</f>
        <v>0</v>
      </c>
      <c r="R2" s="16">
        <f>Q2*(1+'KEEI BAU - Industry'!$AW$35)</f>
        <v>0</v>
      </c>
      <c r="S2" s="16">
        <f>R2*(1+'KEEI BAU - Industry'!$AW$35)</f>
        <v>0</v>
      </c>
      <c r="T2" s="16">
        <f>S2*(1+'KEEI BAU - Industry'!$AW$35)</f>
        <v>0</v>
      </c>
      <c r="U2" s="16">
        <f>T2*(1+'KEEI BAU - Industry'!$AW$35)</f>
        <v>0</v>
      </c>
      <c r="V2" s="16">
        <f>U2*(1+'KEEI BAU - Industry'!$AW$35)</f>
        <v>0</v>
      </c>
      <c r="W2" s="16">
        <f>V2*(1+'KEEI BAU - Industry'!$AW$35)</f>
        <v>0</v>
      </c>
      <c r="X2" s="16">
        <f>W2*(1+'KEEI BAU - Industry'!$AW$35)</f>
        <v>0</v>
      </c>
      <c r="Y2" s="16">
        <f>X2*(1+'KEEI BAU - Industry'!$AW$35)</f>
        <v>0</v>
      </c>
      <c r="Z2" s="16">
        <f>Y2*(1+'KEEI BAU - Industry'!$AW$35)</f>
        <v>0</v>
      </c>
      <c r="AA2" s="16">
        <f>Z2*(1+'KEEI BAU - Industry'!$AW$35)</f>
        <v>0</v>
      </c>
      <c r="AB2" s="16">
        <f>AA2*(1+'KEEI BAU - Industry'!$AW$35)</f>
        <v>0</v>
      </c>
      <c r="AC2" s="16">
        <f>AB2*(1+'KEEI BAU - Industry'!$AW$35)</f>
        <v>0</v>
      </c>
      <c r="AD2" s="16">
        <f>AC2*(1+'KEEI BAU - Industry'!$AW$35)</f>
        <v>0</v>
      </c>
      <c r="AE2" s="16">
        <f>AD2*(1+'KEEI BAU - Industry'!$AW$35)</f>
        <v>0</v>
      </c>
      <c r="AF2" s="16">
        <f>AE2*(1+'KEEI BAU - Industry'!$AW$35)</f>
        <v>0</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'2019 KESIS Energy Balance'!BI53*(1+'KEEI BAU - Industry'!$AW$35)</f>
        <v>0</v>
      </c>
      <c r="C5" s="16">
        <f>B5*(1+'KEEI BAU - Industry'!$AW$35)</f>
        <v>0</v>
      </c>
      <c r="D5" s="16">
        <f>C5*(1+'KEEI BAU - Industry'!$AW$35)</f>
        <v>0</v>
      </c>
      <c r="E5" s="16">
        <f>D5*(1+'KEEI BAU - Industry'!$AW$35)</f>
        <v>0</v>
      </c>
      <c r="F5" s="16">
        <f>E5*(1+'KEEI BAU - Industry'!$AW$35)</f>
        <v>0</v>
      </c>
      <c r="G5" s="16">
        <f>F5*(1+'KEEI BAU - Industry'!$AW$35)</f>
        <v>0</v>
      </c>
      <c r="H5" s="16">
        <f>G5*(1+'KEEI BAU - Industry'!$AW$35)</f>
        <v>0</v>
      </c>
      <c r="I5" s="16">
        <f>H5*(1+'KEEI BAU - Industry'!$AW$35)</f>
        <v>0</v>
      </c>
      <c r="J5" s="16">
        <f>I5*(1+'KEEI BAU - Industry'!$AW$35)</f>
        <v>0</v>
      </c>
      <c r="K5" s="16">
        <f>J5*(1+'KEEI BAU - Industry'!$AW$35)</f>
        <v>0</v>
      </c>
      <c r="L5" s="16">
        <f>K5*(1+'KEEI BAU - Industry'!$AW$35)</f>
        <v>0</v>
      </c>
      <c r="M5" s="16">
        <f>L5*(1+'KEEI BAU - Industry'!$AW$35)</f>
        <v>0</v>
      </c>
      <c r="N5" s="16">
        <f>M5*(1+'KEEI BAU - Industry'!$AW$35)</f>
        <v>0</v>
      </c>
      <c r="O5" s="16">
        <f>N5*(1+'KEEI BAU - Industry'!$AW$35)</f>
        <v>0</v>
      </c>
      <c r="P5" s="16">
        <f>O5*(1+'KEEI BAU - Industry'!$AW$35)</f>
        <v>0</v>
      </c>
      <c r="Q5" s="16">
        <f>P5*(1+'KEEI BAU - Industry'!$AW$35)</f>
        <v>0</v>
      </c>
      <c r="R5" s="16">
        <f>Q5*(1+'KEEI BAU - Industry'!$AW$35)</f>
        <v>0</v>
      </c>
      <c r="S5" s="16">
        <f>R5*(1+'KEEI BAU - Industry'!$AW$35)</f>
        <v>0</v>
      </c>
      <c r="T5" s="16">
        <f>S5*(1+'KEEI BAU - Industry'!$AW$35)</f>
        <v>0</v>
      </c>
      <c r="U5" s="16">
        <f>T5*(1+'KEEI BAU - Industry'!$AW$35)</f>
        <v>0</v>
      </c>
      <c r="V5" s="16">
        <f>U5*(1+'KEEI BAU - Industry'!$AW$35)</f>
        <v>0</v>
      </c>
      <c r="W5" s="16">
        <f>V5*(1+'KEEI BAU - Industry'!$AW$35)</f>
        <v>0</v>
      </c>
      <c r="X5" s="16">
        <f>W5*(1+'KEEI BAU - Industry'!$AW$35)</f>
        <v>0</v>
      </c>
      <c r="Y5" s="16">
        <f>X5*(1+'KEEI BAU - Industry'!$AW$35)</f>
        <v>0</v>
      </c>
      <c r="Z5" s="16">
        <f>Y5*(1+'KEEI BAU - Industry'!$AW$35)</f>
        <v>0</v>
      </c>
      <c r="AA5" s="16">
        <f>Z5*(1+'KEEI BAU - Industry'!$AW$35)</f>
        <v>0</v>
      </c>
      <c r="AB5" s="16">
        <f>AA5*(1+'KEEI BAU - Industry'!$AW$35)</f>
        <v>0</v>
      </c>
      <c r="AC5" s="16">
        <f>AB5*(1+'KEEI BAU - Industry'!$AW$35)</f>
        <v>0</v>
      </c>
      <c r="AD5" s="16">
        <f>AC5*(1+'KEEI BAU - Industry'!$AW$35)</f>
        <v>0</v>
      </c>
      <c r="AE5" s="16">
        <f>AD5*(1+'KEEI BAU - Industry'!$AW$35)</f>
        <v>0</v>
      </c>
      <c r="AF5" s="16">
        <f>AE5*(1+'KEEI BAU - Industry'!$AW$35)</f>
        <v>0</v>
      </c>
    </row>
    <row r="6" spans="1:35">
      <c r="A6" t="s">
        <v>6</v>
      </c>
      <c r="B6" s="16">
        <f>'2019 KESIS Energy Balance'!BI55*(1+'KEEI BAU - Industry'!$AW$35)</f>
        <v>136.05075463216477</v>
      </c>
      <c r="C6" s="16">
        <f>B6*(1+'KEEI BAU - Industry'!$AW$35)</f>
        <v>138.14423449672361</v>
      </c>
      <c r="D6" s="16">
        <f>C6*(1+'KEEI BAU - Industry'!$AW$35)</f>
        <v>140.26992776542832</v>
      </c>
      <c r="E6" s="16">
        <f>D6*(1+'KEEI BAU - Industry'!$AW$35)</f>
        <v>142.42833012176942</v>
      </c>
      <c r="F6" s="16">
        <f>E6*(1+'KEEI BAU - Industry'!$AW$35)</f>
        <v>144.6199448765631</v>
      </c>
      <c r="G6" s="16">
        <f>F6*(1+'KEEI BAU - Industry'!$AW$35)</f>
        <v>146.84528308531654</v>
      </c>
      <c r="H6" s="16">
        <f>G6*(1+'KEEI BAU - Industry'!$AW$35)</f>
        <v>149.10486366739937</v>
      </c>
      <c r="I6" s="16">
        <f>H6*(1+'KEEI BAU - Industry'!$AW$35)</f>
        <v>151.39921352704872</v>
      </c>
      <c r="J6" s="16">
        <f>I6*(1+'KEEI BAU - Industry'!$AW$35)</f>
        <v>153.72886767623629</v>
      </c>
      <c r="K6" s="16">
        <f>J6*(1+'KEEI BAU - Industry'!$AW$35)</f>
        <v>156.09436935942614</v>
      </c>
      <c r="L6" s="16">
        <f>K6*(1+'KEEI BAU - Industry'!$AW$35)</f>
        <v>158.49627018025197</v>
      </c>
      <c r="M6" s="16">
        <f>L6*(1+'KEEI BAU - Industry'!$AW$35)</f>
        <v>160.9351302301439</v>
      </c>
      <c r="N6" s="16">
        <f>M6*(1+'KEEI BAU - Industry'!$AW$35)</f>
        <v>163.4115182189343</v>
      </c>
      <c r="O6" s="16">
        <f>N6*(1+'KEEI BAU - Industry'!$AW$35)</f>
        <v>165.92601160747338</v>
      </c>
      <c r="P6" s="16">
        <f>O6*(1+'KEEI BAU - Industry'!$AW$35)</f>
        <v>168.47919674228544</v>
      </c>
      <c r="Q6" s="16">
        <f>P6*(1+'KEEI BAU - Industry'!$AW$35)</f>
        <v>171.07166899229705</v>
      </c>
      <c r="R6" s="16">
        <f>Q6*(1+'KEEI BAU - Industry'!$AW$35)</f>
        <v>173.70403288766923</v>
      </c>
      <c r="S6" s="16">
        <f>R6*(1+'KEEI BAU - Industry'!$AW$35)</f>
        <v>176.37690226076592</v>
      </c>
      <c r="T6" s="16">
        <f>S6*(1+'KEEI BAU - Industry'!$AW$35)</f>
        <v>179.09090038929142</v>
      </c>
      <c r="U6" s="16">
        <f>T6*(1+'KEEI BAU - Industry'!$AW$35)</f>
        <v>181.84666014163062</v>
      </c>
      <c r="V6" s="16">
        <f>U6*(1+'KEEI BAU - Industry'!$AW$35)</f>
        <v>184.64482412442544</v>
      </c>
      <c r="W6" s="16">
        <f>V6*(1+'KEEI BAU - Industry'!$AW$35)</f>
        <v>187.48604483242221</v>
      </c>
      <c r="X6" s="16">
        <f>W6*(1+'KEEI BAU - Industry'!$AW$35)</f>
        <v>190.3709848006248</v>
      </c>
      <c r="Y6" s="16">
        <f>X6*(1+'KEEI BAU - Industry'!$AW$35)</f>
        <v>193.30031675878894</v>
      </c>
      <c r="Z6" s="16">
        <f>Y6*(1+'KEEI BAU - Industry'!$AW$35)</f>
        <v>196.27472378829395</v>
      </c>
      <c r="AA6" s="16">
        <f>Z6*(1+'KEEI BAU - Industry'!$AW$35)</f>
        <v>199.29489948142827</v>
      </c>
      <c r="AB6" s="16">
        <f>AA6*(1+'KEEI BAU - Industry'!$AW$35)</f>
        <v>202.3615481031259</v>
      </c>
      <c r="AC6" s="16">
        <f>AB6*(1+'KEEI BAU - Industry'!$AW$35)</f>
        <v>205.47538475519175</v>
      </c>
      <c r="AD6" s="16">
        <f>AC6*(1+'KEEI BAU - Industry'!$AW$35)</f>
        <v>208.63713554305383</v>
      </c>
      <c r="AE6" s="16">
        <f>AD6*(1+'KEEI BAU - Industry'!$AW$35)</f>
        <v>211.84753774508144</v>
      </c>
      <c r="AF6" s="16">
        <f>AE6*(1+'KEEI BAU - Industry'!$AW$35)</f>
        <v>215.10733998450871</v>
      </c>
    </row>
    <row r="7" spans="1:35">
      <c r="A7" t="s">
        <v>7</v>
      </c>
      <c r="B7" s="16">
        <f>'2019 KESIS Energy Balance'!BI56*(1+'KEEI BAU - Industry'!$AW$35)</f>
        <v>256.94075862500199</v>
      </c>
      <c r="C7" s="16">
        <f>B7*(1+'KEEI BAU - Industry'!$AW$35)</f>
        <v>260.89443242872488</v>
      </c>
      <c r="D7" s="16">
        <f>C7*(1+'KEEI BAU - Industry'!$AW$35)</f>
        <v>264.90894335548694</v>
      </c>
      <c r="E7" s="16">
        <f>D7*(1+'KEEI BAU - Industry'!$AW$35)</f>
        <v>268.98522753601702</v>
      </c>
      <c r="F7" s="16">
        <f>E7*(1+'KEEI BAU - Industry'!$AW$35)</f>
        <v>273.12423550574795</v>
      </c>
      <c r="G7" s="16">
        <f>F7*(1+'KEEI BAU - Industry'!$AW$35)</f>
        <v>277.32693242646855</v>
      </c>
      <c r="H7" s="16">
        <f>G7*(1+'KEEI BAU - Industry'!$AW$35)</f>
        <v>281.59429831138681</v>
      </c>
      <c r="I7" s="16">
        <f>H7*(1+'KEEI BAU - Industry'!$AW$35)</f>
        <v>285.92732825365584</v>
      </c>
      <c r="J7" s="16">
        <f>I7*(1+'KEEI BAU - Industry'!$AW$35)</f>
        <v>290.32703265841644</v>
      </c>
      <c r="K7" s="16">
        <f>J7*(1+'KEEI BAU - Industry'!$AW$35)</f>
        <v>294.79443747841015</v>
      </c>
      <c r="L7" s="16">
        <f>K7*(1+'KEEI BAU - Industry'!$AW$35)</f>
        <v>299.33058445321791</v>
      </c>
      <c r="M7" s="16">
        <f>L7*(1+'KEEI BAU - Industry'!$AW$35)</f>
        <v>303.93653135217983</v>
      </c>
      <c r="N7" s="16">
        <f>M7*(1+'KEEI BAU - Industry'!$AW$35)</f>
        <v>308.61335222105299</v>
      </c>
      <c r="O7" s="16">
        <f>N7*(1+'KEEI BAU - Industry'!$AW$35)</f>
        <v>313.36213763246474</v>
      </c>
      <c r="P7" s="16">
        <f>O7*(1+'KEEI BAU - Industry'!$AW$35)</f>
        <v>318.18399494021975</v>
      </c>
      <c r="Q7" s="16">
        <f>P7*(1+'KEEI BAU - Industry'!$AW$35)</f>
        <v>323.08004853752016</v>
      </c>
      <c r="R7" s="16">
        <f>Q7*(1+'KEEI BAU - Industry'!$AW$35)</f>
        <v>328.05144011915928</v>
      </c>
      <c r="S7" s="16">
        <f>R7*(1+'KEEI BAU - Industry'!$AW$35)</f>
        <v>333.09932894774965</v>
      </c>
      <c r="T7" s="16">
        <f>S7*(1+'KEEI BAU - Industry'!$AW$35)</f>
        <v>338.22489212404764</v>
      </c>
      <c r="U7" s="16">
        <f>T7*(1+'KEEI BAU - Industry'!$AW$35)</f>
        <v>343.42932486143786</v>
      </c>
      <c r="V7" s="16">
        <f>U7*(1+'KEEI BAU - Industry'!$AW$35)</f>
        <v>348.71384076464096</v>
      </c>
      <c r="W7" s="16">
        <f>V7*(1+'KEEI BAU - Industry'!$AW$35)</f>
        <v>354.07967211271028</v>
      </c>
      <c r="X7" s="16">
        <f>W7*(1+'KEEI BAU - Industry'!$AW$35)</f>
        <v>359.5280701463829</v>
      </c>
      <c r="Y7" s="16">
        <f>X7*(1+'KEEI BAU - Industry'!$AW$35)</f>
        <v>365.06030535985235</v>
      </c>
      <c r="Z7" s="16">
        <f>Y7*(1+'KEEI BAU - Industry'!$AW$35)</f>
        <v>370.67766779703118</v>
      </c>
      <c r="AA7" s="16">
        <f>Z7*(1+'KEEI BAU - Industry'!$AW$35)</f>
        <v>376.38146735237194</v>
      </c>
      <c r="AB7" s="16">
        <f>AA7*(1+'KEEI BAU - Industry'!$AW$35)</f>
        <v>382.17303407631732</v>
      </c>
      <c r="AC7" s="16">
        <f>AB7*(1+'KEEI BAU - Industry'!$AW$35)</f>
        <v>388.05371848545019</v>
      </c>
      <c r="AD7" s="16">
        <f>AC7*(1+'KEEI BAU - Industry'!$AW$35)</f>
        <v>394.02489187741622</v>
      </c>
      <c r="AE7" s="16">
        <f>AD7*(1+'KEEI BAU - Industry'!$AW$35)</f>
        <v>400.08794665069223</v>
      </c>
      <c r="AF7" s="16">
        <f>AE7*(1+'KEEI BAU - Industry'!$AW$35)</f>
        <v>406.2442966292752</v>
      </c>
    </row>
    <row r="8" spans="1:35">
      <c r="A8" t="s">
        <v>8</v>
      </c>
      <c r="B8" s="16">
        <f>'2019 KESIS Energy Balance'!BI57*(1+'KEEI BAU - Industry'!$AW$35)</f>
        <v>8.8765174528833288</v>
      </c>
      <c r="C8" s="16">
        <f>B8*(1+'KEEI BAU - Industry'!$AW$35)</f>
        <v>9.0131047919632046</v>
      </c>
      <c r="D8" s="16">
        <f>C8*(1+'KEEI BAU - Industry'!$AW$35)</f>
        <v>9.1517938675964015</v>
      </c>
      <c r="E8" s="16">
        <f>D8*(1+'KEEI BAU - Industry'!$AW$35)</f>
        <v>9.292617020236797</v>
      </c>
      <c r="F8" s="16">
        <f>E8*(1+'KEEI BAU - Industry'!$AW$35)</f>
        <v>9.4356070879767326</v>
      </c>
      <c r="G8" s="16">
        <f>F8*(1+'KEEI BAU - Industry'!$AW$35)</f>
        <v>9.5807974142044277</v>
      </c>
      <c r="H8" s="16">
        <f>G8*(1+'KEEI BAU - Industry'!$AW$35)</f>
        <v>9.7282218553792106</v>
      </c>
      <c r="I8" s="16">
        <f>H8*(1+'KEEI BAU - Industry'!$AW$35)</f>
        <v>9.8779147889264003</v>
      </c>
      <c r="J8" s="16">
        <f>I8*(1+'KEEI BAU - Industry'!$AW$35)</f>
        <v>10.029911121253663</v>
      </c>
      <c r="K8" s="16">
        <f>J8*(1+'KEEI BAU - Industry'!$AW$35)</f>
        <v>10.184246295890727</v>
      </c>
      <c r="L8" s="16">
        <f>K8*(1+'KEEI BAU - Industry'!$AW$35)</f>
        <v>10.340956301754339</v>
      </c>
      <c r="M8" s="16">
        <f>L8*(1+'KEEI BAU - Industry'!$AW$35)</f>
        <v>10.500077681540406</v>
      </c>
      <c r="N8" s="16">
        <f>M8*(1+'KEEI BAU - Industry'!$AW$35)</f>
        <v>10.661647540245268</v>
      </c>
      <c r="O8" s="16">
        <f>N8*(1+'KEEI BAU - Industry'!$AW$35)</f>
        <v>10.825703553818087</v>
      </c>
      <c r="P8" s="16">
        <f>O8*(1+'KEEI BAU - Industry'!$AW$35)</f>
        <v>10.992283977946387</v>
      </c>
      <c r="Q8" s="16">
        <f>P8*(1+'KEEI BAU - Industry'!$AW$35)</f>
        <v>11.161427656976766</v>
      </c>
      <c r="R8" s="16">
        <f>Q8*(1+'KEEI BAU - Industry'!$AW$35)</f>
        <v>11.333174032972883</v>
      </c>
      <c r="S8" s="16">
        <f>R8*(1+'KEEI BAU - Industry'!$AW$35)</f>
        <v>11.507563154912827</v>
      </c>
      <c r="T8" s="16">
        <f>S8*(1+'KEEI BAU - Industry'!$AW$35)</f>
        <v>11.684635688028008</v>
      </c>
      <c r="U8" s="16">
        <f>T8*(1+'KEEI BAU - Industry'!$AW$35)</f>
        <v>11.864432923285749</v>
      </c>
      <c r="V8" s="16">
        <f>U8*(1+'KEEI BAU - Industry'!$AW$35)</f>
        <v>12.04699678701779</v>
      </c>
      <c r="W8" s="16">
        <f>V8*(1+'KEEI BAU - Industry'!$AW$35)</f>
        <v>12.232369850696957</v>
      </c>
      <c r="X8" s="16">
        <f>W8*(1+'KEEI BAU - Industry'!$AW$35)</f>
        <v>12.420595340864262</v>
      </c>
      <c r="Y8" s="16">
        <f>X8*(1+'KEEI BAU - Industry'!$AW$35)</f>
        <v>12.61171714920876</v>
      </c>
      <c r="Z8" s="16">
        <f>Y8*(1+'KEEI BAU - Industry'!$AW$35)</f>
        <v>12.805779842802508</v>
      </c>
      <c r="AA8" s="16">
        <f>Z8*(1+'KEEI BAU - Industry'!$AW$35)</f>
        <v>13.002828674493021</v>
      </c>
      <c r="AB8" s="16">
        <f>AA8*(1+'KEEI BAU - Industry'!$AW$35)</f>
        <v>13.202909593455628</v>
      </c>
      <c r="AC8" s="16">
        <f>AB8*(1+'KEEI BAU - Industry'!$AW$35)</f>
        <v>13.406069255908214</v>
      </c>
      <c r="AD8" s="16">
        <f>AC8*(1+'KEEI BAU - Industry'!$AW$35)</f>
        <v>13.612355035990834</v>
      </c>
      <c r="AE8" s="16">
        <f>AD8*(1+'KEEI BAU - Industry'!$AW$35)</f>
        <v>13.821815036812733</v>
      </c>
      <c r="AF8" s="16">
        <f>AE8*(1+'KEEI BAU - Industry'!$AW$35)</f>
        <v>14.03449810166935</v>
      </c>
    </row>
    <row r="9" spans="1:35">
      <c r="A9" t="s">
        <v>9</v>
      </c>
      <c r="B9" s="16">
        <f>'2019 KESIS Energy Balance'!BI58*(1+'KEEI BAU - Industry'!$AW$35)</f>
        <v>259.40713484246407</v>
      </c>
      <c r="C9" s="16">
        <f>B9*(1+'KEEI BAU - Industry'!$AW$35)</f>
        <v>263.39875998988691</v>
      </c>
      <c r="D9" s="16">
        <f>C9*(1+'KEEI BAU - Industry'!$AW$35)</f>
        <v>267.45180623633701</v>
      </c>
      <c r="E9" s="16">
        <f>D9*(1+'KEEI BAU - Industry'!$AW$35)</f>
        <v>271.56721869846893</v>
      </c>
      <c r="F9" s="16">
        <f>E9*(1+'KEEI BAU - Industry'!$AW$35)</f>
        <v>275.74595703591206</v>
      </c>
      <c r="G9" s="16">
        <f>F9*(1+'KEEI BAU - Industry'!$AW$35)</f>
        <v>279.98899567505032</v>
      </c>
      <c r="H9" s="16">
        <f>G9*(1+'KEEI BAU - Industry'!$AW$35)</f>
        <v>284.29732403624558</v>
      </c>
      <c r="I9" s="16">
        <f>H9*(1+'KEEI BAU - Industry'!$AW$35)</f>
        <v>288.67194676455739</v>
      </c>
      <c r="J9" s="16">
        <f>I9*(1+'KEEI BAU - Industry'!$AW$35)</f>
        <v>293.11388396401287</v>
      </c>
      <c r="K9" s="16">
        <f>J9*(1+'KEEI BAU - Industry'!$AW$35)</f>
        <v>297.62417143548146</v>
      </c>
      <c r="L9" s="16">
        <f>K9*(1+'KEEI BAU - Industry'!$AW$35)</f>
        <v>302.2038609182099</v>
      </c>
      <c r="M9" s="16">
        <f>L9*(1+'KEEI BAU - Industry'!$AW$35)</f>
        <v>306.85402033507393</v>
      </c>
      <c r="N9" s="16">
        <f>M9*(1+'KEEI BAU - Industry'!$AW$35)</f>
        <v>311.57573404160371</v>
      </c>
      <c r="O9" s="16">
        <f>N9*(1+'KEEI BAU - Industry'!$AW$35)</f>
        <v>316.37010307884117</v>
      </c>
      <c r="P9" s="16">
        <f>O9*(1+'KEEI BAU - Industry'!$AW$35)</f>
        <v>321.23824543008823</v>
      </c>
      <c r="Q9" s="16">
        <f>P9*(1+'KEEI BAU - Industry'!$AW$35)</f>
        <v>326.18129628160563</v>
      </c>
      <c r="R9" s="16">
        <f>Q9*(1+'KEEI BAU - Industry'!$AW$35)</f>
        <v>331.20040828732328</v>
      </c>
      <c r="S9" s="16">
        <f>R9*(1+'KEEI BAU - Industry'!$AW$35)</f>
        <v>336.29675183762402</v>
      </c>
      <c r="T9" s="16">
        <f>S9*(1+'KEEI BAU - Industry'!$AW$35)</f>
        <v>341.47151533226298</v>
      </c>
      <c r="U9" s="16">
        <f>T9*(1+'KEEI BAU - Industry'!$AW$35)</f>
        <v>346.72590545748676</v>
      </c>
      <c r="V9" s="16">
        <f>U9*(1+'KEEI BAU - Industry'!$AW$35)</f>
        <v>352.06114746741662</v>
      </c>
      <c r="W9" s="16">
        <f>V9*(1+'KEEI BAU - Industry'!$AW$35)</f>
        <v>357.47848546976149</v>
      </c>
      <c r="X9" s="16">
        <f>W9*(1+'KEEI BAU - Industry'!$AW$35)</f>
        <v>362.97918271592738</v>
      </c>
      <c r="Y9" s="16">
        <f>X9*(1+'KEEI BAU - Industry'!$AW$35)</f>
        <v>368.56452189559093</v>
      </c>
      <c r="Z9" s="16">
        <f>Y9*(1+'KEEI BAU - Industry'!$AW$35)</f>
        <v>374.23580543580562</v>
      </c>
      <c r="AA9" s="16">
        <f>Z9*(1+'KEEI BAU - Industry'!$AW$35)</f>
        <v>379.99435580471038</v>
      </c>
      <c r="AB9" s="16">
        <f>AA9*(1+'KEEI BAU - Industry'!$AW$35)</f>
        <v>385.84151581991182</v>
      </c>
      <c r="AC9" s="16">
        <f>AB9*(1+'KEEI BAU - Industry'!$AW$35)</f>
        <v>391.77864896161134</v>
      </c>
      <c r="AD9" s="16">
        <f>AC9*(1+'KEEI BAU - Industry'!$AW$35)</f>
        <v>397.80713969055068</v>
      </c>
      <c r="AE9" s="16">
        <f>AD9*(1+'KEEI BAU - Industry'!$AW$35)</f>
        <v>403.92839377084982</v>
      </c>
      <c r="AF9" s="16">
        <f>AE9*(1+'KEEI BAU - Industry'!$AW$35)</f>
        <v>410.14383859781265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'2019 KESIS Energy Balance'!BI59*(1+'KEEI BAU - Industry'!$AW$7)*'Petrochemicals Split'!$J$6</f>
        <v>1386.1483780153455</v>
      </c>
      <c r="C11" s="16">
        <f>B11*(1+'KEEI BAU - Industry'!$AW$7)</f>
        <v>1396.7538310744858</v>
      </c>
      <c r="D11" s="16">
        <f>C11*(1+'KEEI BAU - Industry'!$AW$7)</f>
        <v>1407.4404266984291</v>
      </c>
      <c r="E11" s="16">
        <f>D11*(1+'KEEI BAU - Industry'!$AW$7)</f>
        <v>1418.2087857108013</v>
      </c>
      <c r="F11" s="16">
        <f>E11*(1+'KEEI BAU - Industry'!$AW$7)</f>
        <v>1429.0595336851641</v>
      </c>
      <c r="G11" s="16">
        <f>F11*(1+'KEEI BAU - Industry'!$AW$7)</f>
        <v>1439.9933009813569</v>
      </c>
      <c r="H11" s="16">
        <f>G11*(1+'KEEI BAU - Industry'!$AW$7)</f>
        <v>1451.0107227821168</v>
      </c>
      <c r="I11" s="16">
        <f>H11*(1+'KEEI BAU - Industry'!$AW$7)</f>
        <v>1462.1124391299784</v>
      </c>
      <c r="J11" s="16">
        <f>I11*(1+'KEEI BAU - Industry'!$AW$7)</f>
        <v>1473.2990949644568</v>
      </c>
      <c r="K11" s="16">
        <f>J11*(1+'KEEI BAU - Industry'!$AW$7)</f>
        <v>1484.5713401595137</v>
      </c>
      <c r="L11" s="16">
        <f>K11*(1+'KEEI BAU - Industry'!$AW$7)</f>
        <v>1495.9298295613116</v>
      </c>
      <c r="M11" s="16">
        <f>L11*(1+'KEEI BAU - Industry'!$AW$7)</f>
        <v>1507.3752230262562</v>
      </c>
      <c r="N11" s="16">
        <f>M11*(1+'KEEI BAU - Industry'!$AW$7)</f>
        <v>1518.9081854593292</v>
      </c>
      <c r="O11" s="16">
        <f>N11*(1+'KEEI BAU - Industry'!$AW$7)</f>
        <v>1530.529386852716</v>
      </c>
      <c r="P11" s="16">
        <f>O11*(1+'KEEI BAU - Industry'!$AW$7)</f>
        <v>1542.2395023247275</v>
      </c>
      <c r="Q11" s="16">
        <f>P11*(1+'KEEI BAU - Industry'!$AW$7)</f>
        <v>1554.0392121590203</v>
      </c>
      <c r="R11" s="16">
        <f>Q11*(1+'KEEI BAU - Industry'!$AW$7)</f>
        <v>1565.929201844117</v>
      </c>
      <c r="S11" s="16">
        <f>R11*(1+'KEEI BAU - Industry'!$AW$7)</f>
        <v>1577.9101621132281</v>
      </c>
      <c r="T11" s="16">
        <f>S11*(1+'KEEI BAU - Industry'!$AW$7)</f>
        <v>1589.9827889843805</v>
      </c>
      <c r="U11" s="16">
        <f>T11*(1+'KEEI BAU - Industry'!$AW$7)</f>
        <v>1602.1477838008504</v>
      </c>
      <c r="V11" s="16">
        <f>U11*(1+'KEEI BAU - Industry'!$AW$7)</f>
        <v>1614.4058532719077</v>
      </c>
      <c r="W11" s="16">
        <f>V11*(1+'KEEI BAU - Industry'!$AW$7)</f>
        <v>1626.7577095138713</v>
      </c>
      <c r="X11" s="16">
        <f>W11*(1+'KEEI BAU - Industry'!$AW$7)</f>
        <v>1639.2040700914781</v>
      </c>
      <c r="Y11" s="16">
        <f>X11*(1+'KEEI BAU - Industry'!$AW$7)</f>
        <v>1651.7456580595697</v>
      </c>
      <c r="Z11" s="16">
        <f>Y11*(1+'KEEI BAU - Industry'!$AW$7)</f>
        <v>1664.3832020050963</v>
      </c>
      <c r="AA11" s="16">
        <f>Z11*(1+'KEEI BAU - Industry'!$AW$7)</f>
        <v>1677.1174360894443</v>
      </c>
      <c r="AB11" s="16">
        <f>AA11*(1+'KEEI BAU - Industry'!$AW$7)</f>
        <v>1689.949100091085</v>
      </c>
      <c r="AC11" s="16">
        <f>AB11*(1+'KEEI BAU - Industry'!$AW$7)</f>
        <v>1702.8789394485525</v>
      </c>
      <c r="AD11" s="16">
        <f>AC11*(1+'KEEI BAU - Industry'!$AW$7)</f>
        <v>1715.9077053037474</v>
      </c>
      <c r="AE11" s="16">
        <f>AD11*(1+'KEEI BAU - Industry'!$AW$7)</f>
        <v>1729.0361545455751</v>
      </c>
      <c r="AF11" s="16">
        <f>AE11*(1+'KEEI BAU - Industry'!$AW$7)</f>
        <v>1742.2650498539144</v>
      </c>
    </row>
    <row r="12" spans="1:35">
      <c r="A12" t="s">
        <v>12</v>
      </c>
      <c r="B12" s="16">
        <f>'2019 KESIS Energy Balance'!BI59*(1+'KEEI BAU - Industry'!$AW$7)*'Petrochemicals Split'!$J$7</f>
        <v>989.65593612199496</v>
      </c>
      <c r="C12" s="16">
        <f>B12*(1+'KEEI BAU - Industry'!$AW$7)</f>
        <v>997.22781640675123</v>
      </c>
      <c r="D12" s="16">
        <f>C12*(1+'KEEI BAU - Industry'!$AW$7)</f>
        <v>1004.8576293213782</v>
      </c>
      <c r="E12" s="16">
        <f>D12*(1+'KEEI BAU - Industry'!$AW$7)</f>
        <v>1012.5458181097569</v>
      </c>
      <c r="F12" s="16">
        <f>E12*(1+'KEEI BAU - Industry'!$AW$7)</f>
        <v>1020.2928294070373</v>
      </c>
      <c r="G12" s="16">
        <f>F12*(1+'KEEI BAU - Industry'!$AW$7)</f>
        <v>1028.0991132655854</v>
      </c>
      <c r="H12" s="16">
        <f>G12*(1+'KEEI BAU - Industry'!$AW$7)</f>
        <v>1035.9651231811279</v>
      </c>
      <c r="I12" s="16">
        <f>H12*(1+'KEEI BAU - Industry'!$AW$7)</f>
        <v>1043.8913161190981</v>
      </c>
      <c r="J12" s="16">
        <f>I12*(1+'KEEI BAU - Industry'!$AW$7)</f>
        <v>1051.8781525411819</v>
      </c>
      <c r="K12" s="16">
        <f>J12*(1+'KEEI BAU - Industry'!$AW$7)</f>
        <v>1059.9260964320683</v>
      </c>
      <c r="L12" s="16">
        <f>K12*(1+'KEEI BAU - Industry'!$AW$7)</f>
        <v>1068.035615326404</v>
      </c>
      <c r="M12" s="16">
        <f>L12*(1+'KEEI BAU - Industry'!$AW$7)</f>
        <v>1076.2071803359536</v>
      </c>
      <c r="N12" s="16">
        <f>M12*(1+'KEEI BAU - Industry'!$AW$7)</f>
        <v>1084.4412661769691</v>
      </c>
      <c r="O12" s="16">
        <f>N12*(1+'KEEI BAU - Industry'!$AW$7)</f>
        <v>1092.7383511977671</v>
      </c>
      <c r="P12" s="16">
        <f>O12*(1+'KEEI BAU - Industry'!$AW$7)</f>
        <v>1101.0989174065182</v>
      </c>
      <c r="Q12" s="16">
        <f>P12*(1+'KEEI BAU - Industry'!$AW$7)</f>
        <v>1109.5234504992488</v>
      </c>
      <c r="R12" s="16">
        <f>Q12*(1+'KEEI BAU - Industry'!$AW$7)</f>
        <v>1118.0124398880564</v>
      </c>
      <c r="S12" s="16">
        <f>R12*(1+'KEEI BAU - Industry'!$AW$7)</f>
        <v>1126.5663787295421</v>
      </c>
      <c r="T12" s="16">
        <f>S12*(1+'KEEI BAU - Industry'!$AW$7)</f>
        <v>1135.1857639534589</v>
      </c>
      <c r="U12" s="16">
        <f>T12*(1+'KEEI BAU - Industry'!$AW$7)</f>
        <v>1143.8710962915814</v>
      </c>
      <c r="V12" s="16">
        <f>U12*(1+'KEEI BAU - Industry'!$AW$7)</f>
        <v>1152.6228803067941</v>
      </c>
      <c r="W12" s="16">
        <f>V12*(1+'KEEI BAU - Industry'!$AW$7)</f>
        <v>1161.4416244224037</v>
      </c>
      <c r="X12" s="16">
        <f>W12*(1+'KEEI BAU - Industry'!$AW$7)</f>
        <v>1170.3278409516756</v>
      </c>
      <c r="Y12" s="16">
        <f>X12*(1+'KEEI BAU - Industry'!$AW$7)</f>
        <v>1179.2820461275955</v>
      </c>
      <c r="Z12" s="16">
        <f>Y12*(1+'KEEI BAU - Industry'!$AW$7)</f>
        <v>1188.3047601328597</v>
      </c>
      <c r="AA12" s="16">
        <f>Z12*(1+'KEEI BAU - Industry'!$AW$7)</f>
        <v>1197.3965071300938</v>
      </c>
      <c r="AB12" s="16">
        <f>AA12*(1+'KEEI BAU - Industry'!$AW$7)</f>
        <v>1206.5578152923042</v>
      </c>
      <c r="AC12" s="16">
        <f>AB12*(1+'KEEI BAU - Industry'!$AW$7)</f>
        <v>1215.7892168335609</v>
      </c>
      <c r="AD12" s="16">
        <f>AC12*(1+'KEEI BAU - Industry'!$AW$7)</f>
        <v>1225.0912480399161</v>
      </c>
      <c r="AE12" s="16">
        <f>AD12*(1+'KEEI BAU - Industry'!$AW$7)</f>
        <v>1234.4644493005585</v>
      </c>
      <c r="AF12" s="16">
        <f>AE12*(1+'KEEI BAU - Industry'!$AW$7)</f>
        <v>1243.9093651392072</v>
      </c>
    </row>
    <row r="13" spans="1:35">
      <c r="A13" t="s">
        <v>13</v>
      </c>
      <c r="B13" s="16">
        <f>'2019 KESIS Energy Balance'!BI60*'Others Split'!$J$12*(1+'KEEI BAU - Industry'!$AW$35)</f>
        <v>7.9252755017212131E-6</v>
      </c>
      <c r="C13" s="16">
        <f>B13*(1+'KEEI BAU - Industry'!$AW$35)</f>
        <v>8.0472256131248021E-6</v>
      </c>
      <c r="D13" s="16">
        <f>C13*(1+'KEEI BAU - Industry'!$AW$35)</f>
        <v>8.1710522308615936E-6</v>
      </c>
      <c r="E13" s="16">
        <f>D13*(1+'KEEI BAU - Industry'!$AW$35)</f>
        <v>8.2967842296573079E-6</v>
      </c>
      <c r="F13" s="16">
        <f>E13*(1+'KEEI BAU - Industry'!$AW$35)</f>
        <v>8.4244509285472716E-6</v>
      </c>
      <c r="G13" s="16">
        <f>F13*(1+'KEEI BAU - Industry'!$AW$35)</f>
        <v>8.5540820977132252E-6</v>
      </c>
      <c r="H13" s="16">
        <f>G13*(1+'KEEI BAU - Industry'!$AW$35)</f>
        <v>8.6857079654253339E-6</v>
      </c>
      <c r="I13" s="16">
        <f>H13*(1+'KEEI BAU - Industry'!$AW$35)</f>
        <v>8.8193592250910234E-6</v>
      </c>
      <c r="J13" s="16">
        <f>I13*(1+'KEEI BAU - Industry'!$AW$35)</f>
        <v>8.9550670424122693E-6</v>
      </c>
      <c r="K13" s="16">
        <f>J13*(1+'KEEI BAU - Industry'!$AW$35)</f>
        <v>9.0928630626530309E-6</v>
      </c>
      <c r="L13" s="16">
        <f>K13*(1+'KEEI BAU - Industry'!$AW$35)</f>
        <v>9.2327794180185064E-6</v>
      </c>
      <c r="M13" s="16">
        <f>L13*(1+'KEEI BAU - Industry'!$AW$35)</f>
        <v>9.374848735147935E-6</v>
      </c>
      <c r="N13" s="16">
        <f>M13*(1+'KEEI BAU - Industry'!$AW$35)</f>
        <v>9.5191041427226996E-6</v>
      </c>
      <c r="O13" s="16">
        <f>N13*(1+'KEEI BAU - Industry'!$AW$35)</f>
        <v>9.665579279191494E-6</v>
      </c>
      <c r="P13" s="16">
        <f>O13*(1+'KEEI BAU - Industry'!$AW$35)</f>
        <v>9.8143083006143617E-6</v>
      </c>
      <c r="Q13" s="16">
        <f>P13*(1+'KEEI BAU - Industry'!$AW$35)</f>
        <v>9.965325888627443E-6</v>
      </c>
      <c r="R13" s="16">
        <f>Q13*(1+'KEEI BAU - Industry'!$AW$35)</f>
        <v>1.0118667258530263E-5</v>
      </c>
      <c r="S13" s="16">
        <f>R13*(1+'KEEI BAU - Industry'!$AW$35)</f>
        <v>1.0274368167497481E-5</v>
      </c>
      <c r="T13" s="16">
        <f>S13*(1+'KEEI BAU - Industry'!$AW$35)</f>
        <v>1.0432464922916986E-5</v>
      </c>
      <c r="U13" s="16">
        <f>T13*(1+'KEEI BAU - Industry'!$AW$35)</f>
        <v>1.0592994390856298E-5</v>
      </c>
      <c r="V13" s="16">
        <f>U13*(1+'KEEI BAU - Industry'!$AW$35)</f>
        <v>1.0755994004659246E-5</v>
      </c>
      <c r="W13" s="16">
        <f>V13*(1+'KEEI BAU - Industry'!$AW$35)</f>
        <v>1.092150177367493E-5</v>
      </c>
      <c r="X13" s="16">
        <f>W13*(1+'KEEI BAU - Industry'!$AW$35)</f>
        <v>1.1089556292120995E-5</v>
      </c>
      <c r="Y13" s="16">
        <f>X13*(1+'KEEI BAU - Industry'!$AW$35)</f>
        <v>1.1260196748083292E-5</v>
      </c>
      <c r="Z13" s="16">
        <f>Y13*(1+'KEEI BAU - Industry'!$AW$35)</f>
        <v>1.143346293265402E-5</v>
      </c>
      <c r="AA13" s="16">
        <f>Z13*(1+'KEEI BAU - Industry'!$AW$35)</f>
        <v>1.160939524921048E-5</v>
      </c>
      <c r="AB13" s="16">
        <f>AA13*(1+'KEEI BAU - Industry'!$AW$35)</f>
        <v>1.1788034722836609E-5</v>
      </c>
      <c r="AC13" s="16">
        <f>AB13*(1+'KEEI BAU - Industry'!$AW$35)</f>
        <v>1.1969423009889481E-5</v>
      </c>
      <c r="AD13" s="16">
        <f>AC13*(1+'KEEI BAU - Industry'!$AW$35)</f>
        <v>1.2153602407713026E-5</v>
      </c>
      <c r="AE13" s="16">
        <f>AD13*(1+'KEEI BAU - Industry'!$AW$35)</f>
        <v>1.2340615864501204E-5</v>
      </c>
      <c r="AF13" s="16">
        <f>AE13*(1+'KEEI BAU - Industry'!$AW$35)</f>
        <v>1.2530506989312952E-5</v>
      </c>
    </row>
    <row r="14" spans="1:35">
      <c r="A14" t="s">
        <v>14</v>
      </c>
      <c r="B14" s="16">
        <f>'2019 KESIS Energy Balance'!BI60*'Others Split'!$J$13*(1+'KEEI BAU - Industry'!$AW$35)</f>
        <v>1.6590243383603068E-4</v>
      </c>
      <c r="C14" s="16">
        <f>B14*(1+'KEEI BAU - Industry'!$AW$35)</f>
        <v>1.6845525616807915E-4</v>
      </c>
      <c r="D14" s="16">
        <f>C14*(1+'KEEI BAU - Industry'!$AW$35)</f>
        <v>1.7104736003270264E-4</v>
      </c>
      <c r="E14" s="16">
        <f>D14*(1+'KEEI BAU - Industry'!$AW$35)</f>
        <v>1.7367934987415961E-4</v>
      </c>
      <c r="F14" s="16">
        <f>E14*(1+'KEEI BAU - Industry'!$AW$35)</f>
        <v>1.7635183943758953E-4</v>
      </c>
      <c r="G14" s="16">
        <f>F14*(1+'KEEI BAU - Industry'!$AW$35)</f>
        <v>1.7906545191213017E-4</v>
      </c>
      <c r="H14" s="16">
        <f>G14*(1+'KEEI BAU - Industry'!$AW$35)</f>
        <v>1.81820820076237E-4</v>
      </c>
      <c r="I14" s="16">
        <f>H14*(1+'KEEI BAU - Industry'!$AW$35)</f>
        <v>1.8461858644523875E-4</v>
      </c>
      <c r="J14" s="16">
        <f>I14*(1+'KEEI BAU - Industry'!$AW$35)</f>
        <v>1.8745940342116348E-4</v>
      </c>
      <c r="K14" s="16">
        <f>J14*(1+'KEEI BAU - Industry'!$AW$35)</f>
        <v>1.9034393344487008E-4</v>
      </c>
      <c r="L14" s="16">
        <f>K14*(1+'KEEI BAU - Industry'!$AW$35)</f>
        <v>1.9327284915052071E-4</v>
      </c>
      <c r="M14" s="16">
        <f>L14*(1+'KEEI BAU - Industry'!$AW$35)</f>
        <v>1.9624683352243008E-4</v>
      </c>
      <c r="N14" s="16">
        <f>M14*(1+'KEEI BAU - Industry'!$AW$35)</f>
        <v>1.9926658005432849E-4</v>
      </c>
      <c r="O14" s="16">
        <f>N14*(1+'KEEI BAU - Industry'!$AW$35)</f>
        <v>2.0233279291107523E-4</v>
      </c>
      <c r="P14" s="16">
        <f>O14*(1+'KEEI BAU - Industry'!$AW$35)</f>
        <v>2.0544618709286062E-4</v>
      </c>
      <c r="Q14" s="16">
        <f>P14*(1+'KEEI BAU - Industry'!$AW$35)</f>
        <v>2.0860748860193444E-4</v>
      </c>
      <c r="R14" s="16">
        <f>Q14*(1+'KEEI BAU - Industry'!$AW$35)</f>
        <v>2.1181743461190015E-4</v>
      </c>
      <c r="S14" s="16">
        <f>R14*(1+'KEEI BAU - Industry'!$AW$35)</f>
        <v>2.150767736396139E-4</v>
      </c>
      <c r="T14" s="16">
        <f>S14*(1+'KEEI BAU - Industry'!$AW$35)</f>
        <v>2.1838626571972887E-4</v>
      </c>
      <c r="U14" s="16">
        <f>T14*(1+'KEEI BAU - Industry'!$AW$35)</f>
        <v>2.2174668258192513E-4</v>
      </c>
      <c r="V14" s="16">
        <f>U14*(1+'KEEI BAU - Industry'!$AW$35)</f>
        <v>2.2515880783086686E-4</v>
      </c>
      <c r="W14" s="16">
        <f>V14*(1+'KEEI BAU - Industry'!$AW$35)</f>
        <v>2.2862343712892852E-4</v>
      </c>
      <c r="X14" s="16">
        <f>W14*(1+'KEEI BAU - Industry'!$AW$35)</f>
        <v>2.3214137838173282E-4</v>
      </c>
      <c r="Y14" s="16">
        <f>X14*(1+'KEEI BAU - Industry'!$AW$35)</f>
        <v>2.3571345192654358E-4</v>
      </c>
      <c r="Z14" s="16">
        <f>Y14*(1+'KEEI BAU - Industry'!$AW$35)</f>
        <v>2.3934049072355749E-4</v>
      </c>
      <c r="AA14" s="16">
        <f>Z14*(1+'KEEI BAU - Industry'!$AW$35)</f>
        <v>2.4302334055013937E-4</v>
      </c>
      <c r="AB14" s="16">
        <f>AA14*(1+'KEEI BAU - Industry'!$AW$35)</f>
        <v>2.4676286019804629E-4</v>
      </c>
      <c r="AC14" s="16">
        <f>AB14*(1+'KEEI BAU - Industry'!$AW$35)</f>
        <v>2.505599216736864E-4</v>
      </c>
      <c r="AD14" s="16">
        <f>AC14*(1+'KEEI BAU - Industry'!$AW$35)</f>
        <v>2.5441541040145926E-4</v>
      </c>
      <c r="AE14" s="16">
        <f>AD14*(1+'KEEI BAU - Industry'!$AW$35)</f>
        <v>2.5833022543022508E-4</v>
      </c>
      <c r="AF14" s="16">
        <f>AE14*(1+'KEEI BAU - Industry'!$AW$35)</f>
        <v>2.62305279642951E-4</v>
      </c>
    </row>
    <row r="15" spans="1:35">
      <c r="A15" t="s">
        <v>15</v>
      </c>
      <c r="B15" s="16">
        <f>'2019 KESIS Energy Balance'!BI61*(1+'KEEI BAU - Industry'!$AW$21)</f>
        <v>6.2244236817898804</v>
      </c>
      <c r="C15" s="16">
        <f>B15*(1+'KEEI BAU - Industry'!$AW$21)</f>
        <v>6.2449145987148116</v>
      </c>
      <c r="D15" s="16">
        <f>C15*(1+'KEEI BAU - Industry'!$AW$21)</f>
        <v>6.2654729721140914</v>
      </c>
      <c r="E15" s="16">
        <f>D15*(1+'KEEI BAU - Industry'!$AW$21)</f>
        <v>6.2860990240556704</v>
      </c>
      <c r="F15" s="16">
        <f>E15*(1+'KEEI BAU - Industry'!$AW$21)</f>
        <v>6.3067929773385512</v>
      </c>
      <c r="G15" s="16">
        <f>F15*(1+'KEEI BAU - Industry'!$AW$21)</f>
        <v>6.3275550554951945</v>
      </c>
      <c r="H15" s="16">
        <f>G15*(1+'KEEI BAU - Industry'!$AW$21)</f>
        <v>6.3483854827939341</v>
      </c>
      <c r="I15" s="16">
        <f>H15*(1+'KEEI BAU - Industry'!$AW$21)</f>
        <v>6.3692844842414003</v>
      </c>
      <c r="J15" s="16">
        <f>I15*(1+'KEEI BAU - Industry'!$AW$21)</f>
        <v>6.390252285584948</v>
      </c>
      <c r="K15" s="16">
        <f>J15*(1+'KEEI BAU - Industry'!$AW$21)</f>
        <v>6.4112891133150969</v>
      </c>
      <c r="L15" s="16">
        <f>K15*(1+'KEEI BAU - Industry'!$AW$21)</f>
        <v>6.4323951946679774</v>
      </c>
      <c r="M15" s="16">
        <f>L15*(1+'KEEI BAU - Industry'!$AW$21)</f>
        <v>6.4535707576277863</v>
      </c>
      <c r="N15" s="16">
        <f>M15*(1+'KEEI BAU - Industry'!$AW$21)</f>
        <v>6.4748160309292482</v>
      </c>
      <c r="O15" s="16">
        <f>N15*(1+'KEEI BAU - Industry'!$AW$21)</f>
        <v>6.496131244060086</v>
      </c>
      <c r="P15" s="16">
        <f>O15*(1+'KEEI BAU - Industry'!$AW$21)</f>
        <v>6.5175166272635003</v>
      </c>
      <c r="Q15" s="16">
        <f>P15*(1+'KEEI BAU - Industry'!$AW$21)</f>
        <v>6.5389724115406578</v>
      </c>
      <c r="R15" s="16">
        <f>Q15*(1+'KEEI BAU - Industry'!$AW$21)</f>
        <v>6.5604988286531842</v>
      </c>
      <c r="S15" s="16">
        <f>R15*(1+'KEEI BAU - Industry'!$AW$21)</f>
        <v>6.5820961111256695</v>
      </c>
      <c r="T15" s="16">
        <f>S15*(1+'KEEI BAU - Industry'!$AW$21)</f>
        <v>6.6037644922481773</v>
      </c>
      <c r="U15" s="16">
        <f>T15*(1+'KEEI BAU - Industry'!$AW$21)</f>
        <v>6.6255042060787686</v>
      </c>
      <c r="V15" s="16">
        <f>U15*(1+'KEEI BAU - Industry'!$AW$21)</f>
        <v>6.6473154874460265</v>
      </c>
      <c r="W15" s="16">
        <f>V15*(1+'KEEI BAU - Industry'!$AW$21)</f>
        <v>6.6691985719515943</v>
      </c>
      <c r="X15" s="16">
        <f>W15*(1+'KEEI BAU - Industry'!$AW$21)</f>
        <v>6.6911536959727203</v>
      </c>
      <c r="Y15" s="16">
        <f>X15*(1+'KEEI BAU - Industry'!$AW$21)</f>
        <v>6.7131810966648109</v>
      </c>
      <c r="Z15" s="16">
        <f>Y15*(1+'KEEI BAU - Industry'!$AW$21)</f>
        <v>6.7352810119639921</v>
      </c>
      <c r="AA15" s="16">
        <f>Z15*(1+'KEEI BAU - Industry'!$AW$21)</f>
        <v>6.7574536805896814</v>
      </c>
      <c r="AB15" s="16">
        <f>AA15*(1+'KEEI BAU - Industry'!$AW$21)</f>
        <v>6.7796993420471638</v>
      </c>
      <c r="AC15" s="16">
        <f>AB15*(1+'KEEI BAU - Industry'!$AW$21)</f>
        <v>6.8020182366301798</v>
      </c>
      <c r="AD15" s="16">
        <f>AC15*(1+'KEEI BAU - Industry'!$AW$21)</f>
        <v>6.8244106054235223</v>
      </c>
      <c r="AE15" s="16">
        <f>AD15*(1+'KEEI BAU - Industry'!$AW$21)</f>
        <v>6.8468766903056393</v>
      </c>
      <c r="AF15" s="16">
        <f>AE15*(1+'KEEI BAU - Industry'!$AW$21)</f>
        <v>6.8694167339512475</v>
      </c>
    </row>
    <row r="16" spans="1:35">
      <c r="A16" t="s">
        <v>16</v>
      </c>
      <c r="B16" s="16">
        <f>'2019 KESIS Energy Balance'!BI62*'Non-ferrous Metals Split'!$J$6*(1+'KEEI BAU - Industry'!$AW$14)</f>
        <v>2.3136604185399214</v>
      </c>
      <c r="C16" s="16">
        <f>B16*(1+'KEEI BAU - Industry'!$AW$14)</f>
        <v>2.3104849236533194</v>
      </c>
      <c r="D16" s="16">
        <f>C16*(1+'KEEI BAU - Industry'!$AW$14)</f>
        <v>2.3073137871279075</v>
      </c>
      <c r="E16" s="16">
        <f>D16*(1+'KEEI BAU - Industry'!$AW$14)</f>
        <v>2.3041470029818423</v>
      </c>
      <c r="F16" s="16">
        <f>E16*(1+'KEEI BAU - Industry'!$AW$14)</f>
        <v>2.3009845652414906</v>
      </c>
      <c r="G16" s="16">
        <f>F16*(1+'KEEI BAU - Industry'!$AW$14)</f>
        <v>2.2978264679414186</v>
      </c>
      <c r="H16" s="16">
        <f>G16*(1+'KEEI BAU - Industry'!$AW$14)</f>
        <v>2.2946727051243796</v>
      </c>
      <c r="I16" s="16">
        <f>H16*(1+'KEEI BAU - Industry'!$AW$14)</f>
        <v>2.2915232708413029</v>
      </c>
      <c r="J16" s="16">
        <f>I16*(1+'KEEI BAU - Industry'!$AW$14)</f>
        <v>2.2883781591512831</v>
      </c>
      <c r="K16" s="16">
        <f>J16*(1+'KEEI BAU - Industry'!$AW$14)</f>
        <v>2.2852373641215689</v>
      </c>
      <c r="L16" s="16">
        <f>K16*(1+'KEEI BAU - Industry'!$AW$14)</f>
        <v>2.2821008798275515</v>
      </c>
      <c r="M16" s="16">
        <f>L16*(1+'KEEI BAU - Industry'!$AW$14)</f>
        <v>2.2789687003527539</v>
      </c>
      <c r="N16" s="16">
        <f>M16*(1+'KEEI BAU - Industry'!$AW$14)</f>
        <v>2.2758408197888191</v>
      </c>
      <c r="O16" s="16">
        <f>N16*(1+'KEEI BAU - Industry'!$AW$14)</f>
        <v>2.2727172322354994</v>
      </c>
      <c r="P16" s="16">
        <f>O16*(1+'KEEI BAU - Industry'!$AW$14)</f>
        <v>2.2695979318006452</v>
      </c>
      <c r="Q16" s="16">
        <f>P16*(1+'KEEI BAU - Industry'!$AW$14)</f>
        <v>2.266482912600194</v>
      </c>
      <c r="R16" s="16">
        <f>Q16*(1+'KEEI BAU - Industry'!$AW$14)</f>
        <v>2.2633721687581594</v>
      </c>
      <c r="S16" s="16">
        <f>R16*(1+'KEEI BAU - Industry'!$AW$14)</f>
        <v>2.2602656944066188</v>
      </c>
      <c r="T16" s="16">
        <f>S16*(1+'KEEI BAU - Industry'!$AW$14)</f>
        <v>2.2571634836857042</v>
      </c>
      <c r="U16" s="16">
        <f>T16*(1+'KEEI BAU - Industry'!$AW$14)</f>
        <v>2.2540655307435902</v>
      </c>
      <c r="V16" s="16">
        <f>U16*(1+'KEEI BAU - Industry'!$AW$14)</f>
        <v>2.2509718297364825</v>
      </c>
      <c r="W16" s="16">
        <f>V16*(1+'KEEI BAU - Industry'!$AW$14)</f>
        <v>2.2478823748286079</v>
      </c>
      <c r="X16" s="16">
        <f>W16*(1+'KEEI BAU - Industry'!$AW$14)</f>
        <v>2.2447971601922028</v>
      </c>
      <c r="Y16" s="16">
        <f>X16*(1+'KEEI BAU - Industry'!$AW$14)</f>
        <v>2.2417161800075016</v>
      </c>
      <c r="Z16" s="16">
        <f>Y16*(1+'KEEI BAU - Industry'!$AW$14)</f>
        <v>2.2386394284627271</v>
      </c>
      <c r="AA16" s="16">
        <f>Z16*(1+'KEEI BAU - Industry'!$AW$14)</f>
        <v>2.2355668997540779</v>
      </c>
      <c r="AB16" s="16">
        <f>AA16*(1+'KEEI BAU - Industry'!$AW$14)</f>
        <v>2.2324985880857193</v>
      </c>
      <c r="AC16" s="16">
        <f>AB16*(1+'KEEI BAU - Industry'!$AW$14)</f>
        <v>2.2294344876697707</v>
      </c>
      <c r="AD16" s="16">
        <f>AC16*(1+'KEEI BAU - Industry'!$AW$14)</f>
        <v>2.2263745927262955</v>
      </c>
      <c r="AE16" s="16">
        <f>AD16*(1+'KEEI BAU - Industry'!$AW$14)</f>
        <v>2.2233188974832898</v>
      </c>
      <c r="AF16" s="16">
        <f>AE16*(1+'KEEI BAU - Industry'!$AW$14)</f>
        <v>2.2202673961766721</v>
      </c>
    </row>
    <row r="17" spans="1:32">
      <c r="A17" t="s">
        <v>17</v>
      </c>
      <c r="B17" s="16">
        <f>'2019 KESIS Energy Balance'!BI62*'Non-ferrous Metals Split'!$J$7*(1+'KEEI BAU - Industry'!$AW$14)</f>
        <v>1.6059525258100631</v>
      </c>
      <c r="C17" s="16">
        <f>B17*(1+'KEEI BAU - Industry'!$AW$14)</f>
        <v>1.6037483587711276</v>
      </c>
      <c r="D17" s="16">
        <f>C17*(1+'KEEI BAU - Industry'!$AW$14)</f>
        <v>1.6015472169476064</v>
      </c>
      <c r="E17" s="16">
        <f>D17*(1+'KEEI BAU - Industry'!$AW$14)</f>
        <v>1.5993490961873964</v>
      </c>
      <c r="F17" s="16">
        <f>E17*(1+'KEEI BAU - Industry'!$AW$14)</f>
        <v>1.5971539923440936</v>
      </c>
      <c r="G17" s="16">
        <f>F17*(1+'KEEI BAU - Industry'!$AW$14)</f>
        <v>1.5949619012769849</v>
      </c>
      <c r="H17" s="16">
        <f>G17*(1+'KEEI BAU - Industry'!$AW$14)</f>
        <v>1.5927728188510399</v>
      </c>
      <c r="I17" s="16">
        <f>H17*(1+'KEEI BAU - Industry'!$AW$14)</f>
        <v>1.5905867409369043</v>
      </c>
      <c r="J17" s="16">
        <f>I17*(1+'KEEI BAU - Industry'!$AW$14)</f>
        <v>1.5884036634108907</v>
      </c>
      <c r="K17" s="16">
        <f>J17*(1+'KEEI BAU - Industry'!$AW$14)</f>
        <v>1.5862235821549715</v>
      </c>
      <c r="L17" s="16">
        <f>K17*(1+'KEEI BAU - Industry'!$AW$14)</f>
        <v>1.5840464930567713</v>
      </c>
      <c r="M17" s="16">
        <f>L17*(1+'KEEI BAU - Industry'!$AW$14)</f>
        <v>1.5818723920095588</v>
      </c>
      <c r="N17" s="16">
        <f>M17*(1+'KEEI BAU - Industry'!$AW$14)</f>
        <v>1.5797012749122394</v>
      </c>
      <c r="O17" s="16">
        <f>N17*(1+'KEEI BAU - Industry'!$AW$14)</f>
        <v>1.5775331376693471</v>
      </c>
      <c r="P17" s="16">
        <f>O17*(1+'KEEI BAU - Industry'!$AW$14)</f>
        <v>1.5753679761910366</v>
      </c>
      <c r="Q17" s="16">
        <f>P17*(1+'KEEI BAU - Industry'!$AW$14)</f>
        <v>1.5732057863930766</v>
      </c>
      <c r="R17" s="16">
        <f>Q17*(1+'KEEI BAU - Industry'!$AW$14)</f>
        <v>1.5710465641968407</v>
      </c>
      <c r="S17" s="16">
        <f>R17*(1+'KEEI BAU - Industry'!$AW$14)</f>
        <v>1.5688903055293009</v>
      </c>
      <c r="T17" s="16">
        <f>S17*(1+'KEEI BAU - Industry'!$AW$14)</f>
        <v>1.566737006323019</v>
      </c>
      <c r="U17" s="16">
        <f>T17*(1+'KEEI BAU - Industry'!$AW$14)</f>
        <v>1.5645866625161398</v>
      </c>
      <c r="V17" s="16">
        <f>U17*(1+'KEEI BAU - Industry'!$AW$14)</f>
        <v>1.5624392700523826</v>
      </c>
      <c r="W17" s="16">
        <f>V17*(1+'KEEI BAU - Industry'!$AW$14)</f>
        <v>1.5602948248810344</v>
      </c>
      <c r="X17" s="16">
        <f>W17*(1+'KEEI BAU - Industry'!$AW$14)</f>
        <v>1.5581533229569413</v>
      </c>
      <c r="Y17" s="16">
        <f>X17*(1+'KEEI BAU - Industry'!$AW$14)</f>
        <v>1.5560147602405017</v>
      </c>
      <c r="Z17" s="16">
        <f>Y17*(1+'KEEI BAU - Industry'!$AW$14)</f>
        <v>1.553879132697658</v>
      </c>
      <c r="AA17" s="16">
        <f>Z17*(1+'KEEI BAU - Industry'!$AW$14)</f>
        <v>1.5517464362998898</v>
      </c>
      <c r="AB17" s="16">
        <f>AA17*(1+'KEEI BAU - Industry'!$AW$14)</f>
        <v>1.5496166670242055</v>
      </c>
      <c r="AC17" s="16">
        <f>AB17*(1+'KEEI BAU - Industry'!$AW$14)</f>
        <v>1.5474898208531351</v>
      </c>
      <c r="AD17" s="16">
        <f>AC17*(1+'KEEI BAU - Industry'!$AW$14)</f>
        <v>1.5453658937747228</v>
      </c>
      <c r="AE17" s="16">
        <f>AD17*(1+'KEEI BAU - Industry'!$AW$14)</f>
        <v>1.5432448817825188</v>
      </c>
      <c r="AF17" s="16">
        <f>AE17*(1+'KEEI BAU - Industry'!$AW$14)</f>
        <v>1.5411267808755726</v>
      </c>
    </row>
    <row r="18" spans="1:32">
      <c r="A18" t="s">
        <v>18</v>
      </c>
      <c r="B18" s="16">
        <f>SUM('2019 KESIS Energy Balance'!$BI$63:$BI$64)*'Machinery Split'!$J6*(1+'KEEI BAU - Industry'!$AW$28)</f>
        <v>285.88150584649742</v>
      </c>
      <c r="C18" s="16">
        <f>B18*(1+'KEEI BAU - Industry'!$AW$28)</f>
        <v>289.53683741723381</v>
      </c>
      <c r="D18" s="16">
        <f>C18*(1+'KEEI BAU - Industry'!$AW$28)</f>
        <v>293.23890670488709</v>
      </c>
      <c r="E18" s="16">
        <f>D18*(1+'KEEI BAU - Industry'!$AW$28)</f>
        <v>296.98831130618413</v>
      </c>
      <c r="F18" s="16">
        <f>E18*(1+'KEEI BAU - Industry'!$AW$28)</f>
        <v>300.78565645882958</v>
      </c>
      <c r="G18" s="16">
        <f>F18*(1+'KEEI BAU - Industry'!$AW$28)</f>
        <v>304.63155513920447</v>
      </c>
      <c r="H18" s="16">
        <f>G18*(1+'KEEI BAU - Industry'!$AW$28)</f>
        <v>308.52662816131442</v>
      </c>
      <c r="I18" s="16">
        <f>H18*(1+'KEEI BAU - Industry'!$AW$28)</f>
        <v>312.47150427700285</v>
      </c>
      <c r="J18" s="16">
        <f>I18*(1+'KEEI BAU - Industry'!$AW$28)</f>
        <v>316.46682027744572</v>
      </c>
      <c r="K18" s="16">
        <f>J18*(1+'KEEI BAU - Industry'!$AW$28)</f>
        <v>320.51322109594372</v>
      </c>
      <c r="L18" s="16">
        <f>K18*(1+'KEEI BAU - Industry'!$AW$28)</f>
        <v>324.61135991202889</v>
      </c>
      <c r="M18" s="16">
        <f>L18*(1+'KEEI BAU - Industry'!$AW$28)</f>
        <v>328.76189825690255</v>
      </c>
      <c r="N18" s="16">
        <f>M18*(1+'KEEI BAU - Industry'!$AW$28)</f>
        <v>332.96550612022105</v>
      </c>
      <c r="O18" s="16">
        <f>N18*(1+'KEEI BAU - Industry'!$AW$28)</f>
        <v>337.22286205824724</v>
      </c>
      <c r="P18" s="16">
        <f>O18*(1+'KEEI BAU - Industry'!$AW$28)</f>
        <v>341.53465330338452</v>
      </c>
      <c r="Q18" s="16">
        <f>P18*(1+'KEEI BAU - Industry'!$AW$28)</f>
        <v>345.90157587511146</v>
      </c>
      <c r="R18" s="16">
        <f>Q18*(1+'KEEI BAU - Industry'!$AW$28)</f>
        <v>350.32433469233507</v>
      </c>
      <c r="S18" s="16">
        <f>R18*(1+'KEEI BAU - Industry'!$AW$28)</f>
        <v>354.80364368718028</v>
      </c>
      <c r="T18" s="16">
        <f>S18*(1+'KEEI BAU - Industry'!$AW$28)</f>
        <v>359.34022592023467</v>
      </c>
      <c r="U18" s="16">
        <f>T18*(1+'KEEI BAU - Industry'!$AW$28)</f>
        <v>363.93481369726652</v>
      </c>
      <c r="V18" s="16">
        <f>U18*(1+'KEEI BAU - Industry'!$AW$28)</f>
        <v>368.58814868743542</v>
      </c>
      <c r="W18" s="16">
        <f>V18*(1+'KEEI BAU - Industry'!$AW$28)</f>
        <v>373.30098204301419</v>
      </c>
      <c r="X18" s="16">
        <f>W18*(1+'KEEI BAU - Industry'!$AW$28)</f>
        <v>378.07407452064166</v>
      </c>
      <c r="Y18" s="16">
        <f>X18*(1+'KEEI BAU - Industry'!$AW$28)</f>
        <v>382.90819660412575</v>
      </c>
      <c r="Z18" s="16">
        <f>Y18*(1+'KEEI BAU - Industry'!$AW$28)</f>
        <v>387.8041286288169</v>
      </c>
      <c r="AA18" s="16">
        <f>Z18*(1+'KEEI BAU - Industry'!$AW$28)</f>
        <v>392.7626609075715</v>
      </c>
      <c r="AB18" s="16">
        <f>AA18*(1+'KEEI BAU - Industry'!$AW$28)</f>
        <v>397.7845938583261</v>
      </c>
      <c r="AC18" s="16">
        <f>AB18*(1+'KEEI BAU - Industry'!$AW$28)</f>
        <v>402.87073813330284</v>
      </c>
      <c r="AD18" s="16">
        <f>AC18*(1+'KEEI BAU - Industry'!$AW$28)</f>
        <v>408.02191474986665</v>
      </c>
      <c r="AE18" s="16">
        <f>AD18*(1+'KEEI BAU - Industry'!$AW$28)</f>
        <v>413.238955223056</v>
      </c>
      <c r="AF18" s="16">
        <f>AE18*(1+'KEEI BAU - Industry'!$AW$28)</f>
        <v>418.5227016998079</v>
      </c>
    </row>
    <row r="19" spans="1:32">
      <c r="A19" t="s">
        <v>19</v>
      </c>
      <c r="B19" s="16">
        <f>SUM('2019 KESIS Energy Balance'!$BI$63:$BI$64)*'Machinery Split'!$J7*(1+'KEEI BAU - Industry'!$AW$28)</f>
        <v>58.278874470084887</v>
      </c>
      <c r="C19" s="16">
        <f>B19*(1+'KEEI BAU - Industry'!$AW$28)</f>
        <v>59.024038481750154</v>
      </c>
      <c r="D19" s="16">
        <f>C19*(1+'KEEI BAU - Industry'!$AW$28)</f>
        <v>59.778730292456324</v>
      </c>
      <c r="E19" s="16">
        <f>D19*(1+'KEEI BAU - Industry'!$AW$28)</f>
        <v>60.543071726329558</v>
      </c>
      <c r="F19" s="16">
        <f>E19*(1+'KEEI BAU - Industry'!$AW$28)</f>
        <v>61.317186165160862</v>
      </c>
      <c r="G19" s="16">
        <f>F19*(1+'KEEI BAU - Industry'!$AW$28)</f>
        <v>62.10119856832268</v>
      </c>
      <c r="H19" s="16">
        <f>G19*(1+'KEEI BAU - Industry'!$AW$28)</f>
        <v>62.895235492940131</v>
      </c>
      <c r="I19" s="16">
        <f>H19*(1+'KEEI BAU - Industry'!$AW$28)</f>
        <v>63.699425114320142</v>
      </c>
      <c r="J19" s="16">
        <f>I19*(1+'KEEI BAU - Industry'!$AW$28)</f>
        <v>64.513897246641832</v>
      </c>
      <c r="K19" s="16">
        <f>J19*(1+'KEEI BAU - Industry'!$AW$28)</f>
        <v>65.338783363911389</v>
      </c>
      <c r="L19" s="16">
        <f>K19*(1+'KEEI BAU - Industry'!$AW$28)</f>
        <v>66.174216621184954</v>
      </c>
      <c r="M19" s="16">
        <f>L19*(1+'KEEI BAU - Industry'!$AW$28)</f>
        <v>67.020331876062784</v>
      </c>
      <c r="N19" s="16">
        <f>M19*(1+'KEEI BAU - Industry'!$AW$28)</f>
        <v>67.877265710458289</v>
      </c>
      <c r="O19" s="16">
        <f>N19*(1+'KEEI BAU - Industry'!$AW$28)</f>
        <v>68.745156452645446</v>
      </c>
      <c r="P19" s="16">
        <f>O19*(1+'KEEI BAU - Industry'!$AW$28)</f>
        <v>69.624144199588031</v>
      </c>
      <c r="Q19" s="16">
        <f>P19*(1+'KEEI BAU - Industry'!$AW$28)</f>
        <v>70.514370839554417</v>
      </c>
      <c r="R19" s="16">
        <f>Q19*(1+'KEEI BAU - Industry'!$AW$28)</f>
        <v>71.415980075021494</v>
      </c>
      <c r="S19" s="16">
        <f>R19*(1+'KEEI BAU - Industry'!$AW$28)</f>
        <v>72.329117445871489</v>
      </c>
      <c r="T19" s="16">
        <f>S19*(1+'KEEI BAU - Industry'!$AW$28)</f>
        <v>73.253930352885334</v>
      </c>
      <c r="U19" s="16">
        <f>T19*(1+'KEEI BAU - Industry'!$AW$28)</f>
        <v>74.190568081536455</v>
      </c>
      <c r="V19" s="16">
        <f>U19*(1+'KEEI BAU - Industry'!$AW$28)</f>
        <v>75.139181826088787</v>
      </c>
      <c r="W19" s="16">
        <f>V19*(1+'KEEI BAU - Industry'!$AW$28)</f>
        <v>76.09992471400291</v>
      </c>
      <c r="X19" s="16">
        <f>W19*(1+'KEEI BAU - Industry'!$AW$28)</f>
        <v>77.072951830654233</v>
      </c>
      <c r="Y19" s="16">
        <f>X19*(1+'KEEI BAU - Industry'!$AW$28)</f>
        <v>78.058420244367241</v>
      </c>
      <c r="Z19" s="16">
        <f>Y19*(1+'KEEI BAU - Industry'!$AW$28)</f>
        <v>79.056489031769843</v>
      </c>
      <c r="AA19" s="16">
        <f>Z19*(1+'KEEI BAU - Industry'!$AW$28)</f>
        <v>80.067319303471876</v>
      </c>
      <c r="AB19" s="16">
        <f>AA19*(1+'KEEI BAU - Industry'!$AW$28)</f>
        <v>81.091074230071996</v>
      </c>
      <c r="AC19" s="16">
        <f>AB19*(1+'KEEI BAU - Industry'!$AW$28)</f>
        <v>82.127919068497008</v>
      </c>
      <c r="AD19" s="16">
        <f>AC19*(1+'KEEI BAU - Industry'!$AW$28)</f>
        <v>83.178021188678059</v>
      </c>
      <c r="AE19" s="16">
        <f>AD19*(1+'KEEI BAU - Industry'!$AW$28)</f>
        <v>84.241550100567906</v>
      </c>
      <c r="AF19" s="16">
        <f>AE19*(1+'KEEI BAU - Industry'!$AW$28)</f>
        <v>85.318677481503556</v>
      </c>
    </row>
    <row r="20" spans="1:32">
      <c r="A20" t="s">
        <v>20</v>
      </c>
      <c r="B20" s="16">
        <f>SUM('2019 KESIS Energy Balance'!$BI$63:$BI$64)*'Machinery Split'!$J8*(1+'KEEI BAU - Industry'!$AW$28)</f>
        <v>2.5595451625375119</v>
      </c>
      <c r="C20" s="16">
        <f>B20*(1+'KEEI BAU - Industry'!$AW$28)</f>
        <v>2.5922719603471349</v>
      </c>
      <c r="D20" s="16">
        <f>C20*(1+'KEEI BAU - Industry'!$AW$28)</f>
        <v>2.6254172087903114</v>
      </c>
      <c r="E20" s="16">
        <f>D20*(1+'KEEI BAU - Industry'!$AW$28)</f>
        <v>2.6589862582509602</v>
      </c>
      <c r="F20" s="16">
        <f>E20*(1+'KEEI BAU - Industry'!$AW$28)</f>
        <v>2.6929845275239566</v>
      </c>
      <c r="G20" s="16">
        <f>F20*(1+'KEEI BAU - Industry'!$AW$28)</f>
        <v>2.7274175046898472</v>
      </c>
      <c r="H20" s="16">
        <f>G20*(1+'KEEI BAU - Industry'!$AW$28)</f>
        <v>2.7622907480007486</v>
      </c>
      <c r="I20" s="16">
        <f>H20*(1+'KEEI BAU - Industry'!$AW$28)</f>
        <v>2.7976098867775736</v>
      </c>
      <c r="J20" s="16">
        <f>I20*(1+'KEEI BAU - Industry'!$AW$28)</f>
        <v>2.833380622318729</v>
      </c>
      <c r="K20" s="16">
        <f>J20*(1+'KEEI BAU - Industry'!$AW$28)</f>
        <v>2.8696087288204328</v>
      </c>
      <c r="L20" s="16">
        <f>K20*(1+'KEEI BAU - Industry'!$AW$28)</f>
        <v>2.9063000543087987</v>
      </c>
      <c r="M20" s="16">
        <f>L20*(1+'KEEI BAU - Industry'!$AW$28)</f>
        <v>2.9434605215838383</v>
      </c>
      <c r="N20" s="16">
        <f>M20*(1+'KEEI BAU - Industry'!$AW$28)</f>
        <v>2.9810961291755329</v>
      </c>
      <c r="O20" s="16">
        <f>N20*(1+'KEEI BAU - Industry'!$AW$28)</f>
        <v>3.0192129523121314</v>
      </c>
      <c r="P20" s="16">
        <f>O20*(1+'KEEI BAU - Industry'!$AW$28)</f>
        <v>3.0578171439008259</v>
      </c>
      <c r="Q20" s="16">
        <f>P20*(1+'KEEI BAU - Industry'!$AW$28)</f>
        <v>3.0969149355209709</v>
      </c>
      <c r="R20" s="16">
        <f>Q20*(1+'KEEI BAU - Industry'!$AW$28)</f>
        <v>3.1365126384299975</v>
      </c>
      <c r="S20" s="16">
        <f>R20*(1+'KEEI BAU - Industry'!$AW$28)</f>
        <v>3.1766166445821931</v>
      </c>
      <c r="T20" s="16">
        <f>S20*(1+'KEEI BAU - Industry'!$AW$28)</f>
        <v>3.2172334276605037</v>
      </c>
      <c r="U20" s="16">
        <f>T20*(1+'KEEI BAU - Industry'!$AW$28)</f>
        <v>3.2583695441215328</v>
      </c>
      <c r="V20" s="16">
        <f>U20*(1+'KEEI BAU - Industry'!$AW$28)</f>
        <v>3.3000316342538989</v>
      </c>
      <c r="W20" s="16">
        <f>V20*(1+'KEEI BAU - Industry'!$AW$28)</f>
        <v>3.3422264232501275</v>
      </c>
      <c r="X20" s="16">
        <f>W20*(1+'KEEI BAU - Industry'!$AW$28)</f>
        <v>3.3849607222922464</v>
      </c>
      <c r="Y20" s="16">
        <f>X20*(1+'KEEI BAU - Industry'!$AW$28)</f>
        <v>3.4282414296512638</v>
      </c>
      <c r="Z20" s="16">
        <f>Y20*(1+'KEEI BAU - Industry'!$AW$28)</f>
        <v>3.4720755318007024</v>
      </c>
      <c r="AA20" s="16">
        <f>Z20*(1+'KEEI BAU - Industry'!$AW$28)</f>
        <v>3.5164701045443731</v>
      </c>
      <c r="AB20" s="16">
        <f>AA20*(1+'KEEI BAU - Industry'!$AW$28)</f>
        <v>3.5614323141585675</v>
      </c>
      <c r="AC20" s="16">
        <f>AB20*(1+'KEEI BAU - Industry'!$AW$28)</f>
        <v>3.606969418548855</v>
      </c>
      <c r="AD20" s="16">
        <f>AC20*(1+'KEEI BAU - Industry'!$AW$28)</f>
        <v>3.6530887684216715</v>
      </c>
      <c r="AE20" s="16">
        <f>AD20*(1+'KEEI BAU - Industry'!$AW$28)</f>
        <v>3.6997978084708874</v>
      </c>
      <c r="AF20" s="16">
        <f>AE20*(1+'KEEI BAU - Industry'!$AW$28)</f>
        <v>3.7471040785795475</v>
      </c>
    </row>
    <row r="21" spans="1:32">
      <c r="A21" t="s">
        <v>21</v>
      </c>
      <c r="B21" s="16">
        <f>SUM('2019 KESIS Energy Balance'!$BI$63:$BI$64)*'Machinery Split'!$J9*(1+'KEEI BAU - Industry'!$AW$28)</f>
        <v>10.43506873957601</v>
      </c>
      <c r="C21" s="16">
        <f>B21*(1+'KEEI BAU - Industry'!$AW$28)</f>
        <v>10.568493376799859</v>
      </c>
      <c r="D21" s="16">
        <f>C21*(1+'KEEI BAU - Industry'!$AW$28)</f>
        <v>10.703624005068194</v>
      </c>
      <c r="E21" s="16">
        <f>D21*(1+'KEEI BAU - Industry'!$AW$28)</f>
        <v>10.840482437484685</v>
      </c>
      <c r="F21" s="16">
        <f>E21*(1+'KEEI BAU - Industry'!$AW$28)</f>
        <v>10.979090766059208</v>
      </c>
      <c r="G21" s="16">
        <f>F21*(1+'KEEI BAU - Industry'!$AW$28)</f>
        <v>11.119471365273993</v>
      </c>
      <c r="H21" s="16">
        <f>G21*(1+'KEEI BAU - Industry'!$AW$28)</f>
        <v>11.26164689569536</v>
      </c>
      <c r="I21" s="16">
        <f>H21*(1+'KEEI BAU - Industry'!$AW$28)</f>
        <v>11.405640307631646</v>
      </c>
      <c r="J21" s="16">
        <f>I21*(1+'KEEI BAU - Industry'!$AW$28)</f>
        <v>11.551474844837895</v>
      </c>
      <c r="K21" s="16">
        <f>J21*(1+'KEEI BAU - Industry'!$AW$28)</f>
        <v>11.699174048267917</v>
      </c>
      <c r="L21" s="16">
        <f>K21*(1+'KEEI BAU - Industry'!$AW$28)</f>
        <v>11.848761759874332</v>
      </c>
      <c r="M21" s="16">
        <f>L21*(1+'KEEI BAU - Industry'!$AW$28)</f>
        <v>12.000262126457185</v>
      </c>
      <c r="N21" s="16">
        <f>M21*(1+'KEEI BAU - Industry'!$AW$28)</f>
        <v>12.153699603561787</v>
      </c>
      <c r="O21" s="16">
        <f>N21*(1+'KEEI BAU - Industry'!$AW$28)</f>
        <v>12.309098959426381</v>
      </c>
      <c r="P21" s="16">
        <f>O21*(1+'KEEI BAU - Industry'!$AW$28)</f>
        <v>12.46648527898029</v>
      </c>
      <c r="Q21" s="16">
        <f>P21*(1+'KEEI BAU - Industry'!$AW$28)</f>
        <v>12.62588396789319</v>
      </c>
      <c r="R21" s="16">
        <f>Q21*(1+'KEEI BAU - Industry'!$AW$28)</f>
        <v>12.787320756676145</v>
      </c>
      <c r="S21" s="16">
        <f>R21*(1+'KEEI BAU - Industry'!$AW$28)</f>
        <v>12.950821704835096</v>
      </c>
      <c r="T21" s="16">
        <f>S21*(1+'KEEI BAU - Industry'!$AW$28)</f>
        <v>13.116413205077439</v>
      </c>
      <c r="U21" s="16">
        <f>T21*(1+'KEEI BAU - Industry'!$AW$28)</f>
        <v>13.284121987572403</v>
      </c>
      <c r="V21" s="16">
        <f>U21*(1+'KEEI BAU - Industry'!$AW$28)</f>
        <v>13.453975124265897</v>
      </c>
      <c r="W21" s="16">
        <f>V21*(1+'KEEI BAU - Industry'!$AW$28)</f>
        <v>13.626000033250522</v>
      </c>
      <c r="X21" s="16">
        <f>W21*(1+'KEEI BAU - Industry'!$AW$28)</f>
        <v>13.800224483191469</v>
      </c>
      <c r="Y21" s="16">
        <f>X21*(1+'KEEI BAU - Industry'!$AW$28)</f>
        <v>13.976676597809002</v>
      </c>
      <c r="Z21" s="16">
        <f>Y21*(1+'KEEI BAU - Industry'!$AW$28)</f>
        <v>14.155384860418252</v>
      </c>
      <c r="AA21" s="16">
        <f>Z21*(1+'KEEI BAU - Industry'!$AW$28)</f>
        <v>14.336378118527064</v>
      </c>
      <c r="AB21" s="16">
        <f>AA21*(1+'KEEI BAU - Industry'!$AW$28)</f>
        <v>14.519685588492624</v>
      </c>
      <c r="AC21" s="16">
        <f>AB21*(1+'KEEI BAU - Industry'!$AW$28)</f>
        <v>14.705336860237642</v>
      </c>
      <c r="AD21" s="16">
        <f>AC21*(1+'KEEI BAU - Industry'!$AW$28)</f>
        <v>14.893361902026816</v>
      </c>
      <c r="AE21" s="16">
        <f>AD21*(1+'KEEI BAU - Industry'!$AW$28)</f>
        <v>15.083791065304389</v>
      </c>
      <c r="AF21" s="16">
        <f>AE21*(1+'KEEI BAU - Industry'!$AW$28)</f>
        <v>15.276655089593541</v>
      </c>
    </row>
    <row r="22" spans="1:32">
      <c r="A22" t="s">
        <v>22</v>
      </c>
      <c r="B22" s="16">
        <f>SUM('2019 KESIS Energy Balance'!$BI$63:$BI$64)*'Machinery Split'!$J10*(1+'KEEI BAU - Industry'!$AW$28)</f>
        <v>0</v>
      </c>
      <c r="C22" s="16">
        <f>B22*(1+'KEEI BAU - Industry'!$AW$28)</f>
        <v>0</v>
      </c>
      <c r="D22" s="16">
        <f>C22*(1+'KEEI BAU - Industry'!$AW$28)</f>
        <v>0</v>
      </c>
      <c r="E22" s="16">
        <f>D22*(1+'KEEI BAU - Industry'!$AW$28)</f>
        <v>0</v>
      </c>
      <c r="F22" s="16">
        <f>E22*(1+'KEEI BAU - Industry'!$AW$28)</f>
        <v>0</v>
      </c>
      <c r="G22" s="16">
        <f>F22*(1+'KEEI BAU - Industry'!$AW$28)</f>
        <v>0</v>
      </c>
      <c r="H22" s="16">
        <f>G22*(1+'KEEI BAU - Industry'!$AW$28)</f>
        <v>0</v>
      </c>
      <c r="I22" s="16">
        <f>H22*(1+'KEEI BAU - Industry'!$AW$28)</f>
        <v>0</v>
      </c>
      <c r="J22" s="16">
        <f>I22*(1+'KEEI BAU - Industry'!$AW$28)</f>
        <v>0</v>
      </c>
      <c r="K22" s="16">
        <f>J22*(1+'KEEI BAU - Industry'!$AW$28)</f>
        <v>0</v>
      </c>
      <c r="L22" s="16">
        <f>K22*(1+'KEEI BAU - Industry'!$AW$28)</f>
        <v>0</v>
      </c>
      <c r="M22" s="16">
        <f>L22*(1+'KEEI BAU - Industry'!$AW$28)</f>
        <v>0</v>
      </c>
      <c r="N22" s="16">
        <f>M22*(1+'KEEI BAU - Industry'!$AW$28)</f>
        <v>0</v>
      </c>
      <c r="O22" s="16">
        <f>N22*(1+'KEEI BAU - Industry'!$AW$28)</f>
        <v>0</v>
      </c>
      <c r="P22" s="16">
        <f>O22*(1+'KEEI BAU - Industry'!$AW$28)</f>
        <v>0</v>
      </c>
      <c r="Q22" s="16">
        <f>P22*(1+'KEEI BAU - Industry'!$AW$28)</f>
        <v>0</v>
      </c>
      <c r="R22" s="16">
        <f>Q22*(1+'KEEI BAU - Industry'!$AW$28)</f>
        <v>0</v>
      </c>
      <c r="S22" s="16">
        <f>R22*(1+'KEEI BAU - Industry'!$AW$28)</f>
        <v>0</v>
      </c>
      <c r="T22" s="16">
        <f>S22*(1+'KEEI BAU - Industry'!$AW$28)</f>
        <v>0</v>
      </c>
      <c r="U22" s="16">
        <f>T22*(1+'KEEI BAU - Industry'!$AW$28)</f>
        <v>0</v>
      </c>
      <c r="V22" s="16">
        <f>U22*(1+'KEEI BAU - Industry'!$AW$28)</f>
        <v>0</v>
      </c>
      <c r="W22" s="16">
        <f>V22*(1+'KEEI BAU - Industry'!$AW$28)</f>
        <v>0</v>
      </c>
      <c r="X22" s="16">
        <f>W22*(1+'KEEI BAU - Industry'!$AW$28)</f>
        <v>0</v>
      </c>
      <c r="Y22" s="16">
        <f>X22*(1+'KEEI BAU - Industry'!$AW$28)</f>
        <v>0</v>
      </c>
      <c r="Z22" s="16">
        <f>Y22*(1+'KEEI BAU - Industry'!$AW$28)</f>
        <v>0</v>
      </c>
      <c r="AA22" s="16">
        <f>Z22*(1+'KEEI BAU - Industry'!$AW$28)</f>
        <v>0</v>
      </c>
      <c r="AB22" s="16">
        <f>AA22*(1+'KEEI BAU - Industry'!$AW$28)</f>
        <v>0</v>
      </c>
      <c r="AC22" s="16">
        <f>AB22*(1+'KEEI BAU - Industry'!$AW$28)</f>
        <v>0</v>
      </c>
      <c r="AD22" s="16">
        <f>AC22*(1+'KEEI BAU - Industry'!$AW$28)</f>
        <v>0</v>
      </c>
      <c r="AE22" s="16">
        <f>AD22*(1+'KEEI BAU - Industry'!$AW$28)</f>
        <v>0</v>
      </c>
      <c r="AF22" s="16">
        <f>AE22*(1+'KEEI BAU - Industry'!$AW$28)</f>
        <v>0</v>
      </c>
    </row>
    <row r="23" spans="1:32">
      <c r="A23" t="s">
        <v>23</v>
      </c>
      <c r="B23" s="16">
        <f>'2019 KESIS Energy Balance'!BI65*(1+'KEEI BAU - Industry'!$AW$35)</f>
        <v>4.9753987095777066E-2</v>
      </c>
      <c r="C23" s="16">
        <f>B23*(1+'KEEI BAU - Industry'!$AW$35)</f>
        <v>5.051957616177042E-2</v>
      </c>
      <c r="D23" s="16">
        <f>C23*(1+'KEEI BAU - Industry'!$AW$35)</f>
        <v>5.1296945723201065E-2</v>
      </c>
      <c r="E23" s="16">
        <f>D23*(1+'KEEI BAU - Industry'!$AW$35)</f>
        <v>5.2086277052345351E-2</v>
      </c>
      <c r="F23" s="16">
        <f>E23*(1+'KEEI BAU - Industry'!$AW$35)</f>
        <v>5.2887754210805299E-2</v>
      </c>
      <c r="G23" s="16">
        <f>F23*(1+'KEEI BAU - Industry'!$AW$35)</f>
        <v>5.3701564092429308E-2</v>
      </c>
      <c r="H23" s="16">
        <f>G23*(1+'KEEI BAU - Industry'!$AW$35)</f>
        <v>5.4527896466893322E-2</v>
      </c>
      <c r="I23" s="16">
        <f>H23*(1+'KEEI BAU - Industry'!$AW$35)</f>
        <v>5.5366944023952612E-2</v>
      </c>
      <c r="J23" s="16">
        <f>I23*(1+'KEEI BAU - Industry'!$AW$35)</f>
        <v>5.6218902418374475E-2</v>
      </c>
      <c r="K23" s="16">
        <f>J23*(1+'KEEI BAU - Industry'!$AW$35)</f>
        <v>5.7083970315562317E-2</v>
      </c>
      <c r="L23" s="16">
        <f>K23*(1+'KEEI BAU - Industry'!$AW$35)</f>
        <v>5.7962349437881804E-2</v>
      </c>
      <c r="M23" s="16">
        <f>L23*(1+'KEEI BAU - Industry'!$AW$35)</f>
        <v>5.8854244611699844E-2</v>
      </c>
      <c r="N23" s="16">
        <f>M23*(1+'KEEI BAU - Industry'!$AW$35)</f>
        <v>5.9759863815147363E-2</v>
      </c>
      <c r="O23" s="16">
        <f>N23*(1+'KEEI BAU - Industry'!$AW$35)</f>
        <v>6.0679418226617071E-2</v>
      </c>
      <c r="P23" s="16">
        <f>O23*(1+'KEEI BAU - Industry'!$AW$35)</f>
        <v>6.1613122274007455E-2</v>
      </c>
      <c r="Q23" s="16">
        <f>P23*(1+'KEEI BAU - Industry'!$AW$35)</f>
        <v>6.2561193684724514E-2</v>
      </c>
      <c r="R23" s="16">
        <f>Q23*(1+'KEEI BAU - Industry'!$AW$35)</f>
        <v>6.3523853536452915E-2</v>
      </c>
      <c r="S23" s="16">
        <f>R23*(1+'KEEI BAU - Industry'!$AW$35)</f>
        <v>6.4501326308708376E-2</v>
      </c>
      <c r="T23" s="16">
        <f>S23*(1+'KEEI BAU - Industry'!$AW$35)</f>
        <v>6.5493839935183304E-2</v>
      </c>
      <c r="U23" s="16">
        <f>T23*(1+'KEEI BAU - Industry'!$AW$35)</f>
        <v>6.6501625856897936E-2</v>
      </c>
      <c r="V23" s="16">
        <f>U23*(1+'KEEI BAU - Industry'!$AW$35)</f>
        <v>6.7524919076169268E-2</v>
      </c>
      <c r="W23" s="16">
        <f>V23*(1+'KEEI BAU - Industry'!$AW$35)</f>
        <v>6.8563958211410536E-2</v>
      </c>
      <c r="X23" s="16">
        <f>W23*(1+'KEEI BAU - Industry'!$AW$35)</f>
        <v>6.9618985552773835E-2</v>
      </c>
      <c r="Y23" s="16">
        <f>X23*(1+'KEEI BAU - Industry'!$AW$35)</f>
        <v>7.0690247118648963E-2</v>
      </c>
      <c r="Z23" s="16">
        <f>Y23*(1+'KEEI BAU - Industry'!$AW$35)</f>
        <v>7.1777992713031674E-2</v>
      </c>
      <c r="AA23" s="16">
        <f>Z23*(1+'KEEI BAU - Industry'!$AW$35)</f>
        <v>7.2882475983774647E-2</v>
      </c>
      <c r="AB23" s="16">
        <f>AA23*(1+'KEEI BAU - Industry'!$AW$35)</f>
        <v>7.4003954481734802E-2</v>
      </c>
      <c r="AC23" s="16">
        <f>AB23*(1+'KEEI BAU - Industry'!$AW$35)</f>
        <v>7.5142689720830741E-2</v>
      </c>
      <c r="AD23" s="16">
        <f>AC23*(1+'KEEI BAU - Industry'!$AW$35)</f>
        <v>7.6298947239024334E-2</v>
      </c>
      <c r="AE23" s="16">
        <f>AD23*(1+'KEEI BAU - Industry'!$AW$35)</f>
        <v>7.7472996660240642E-2</v>
      </c>
      <c r="AF23" s="16">
        <f>AE23*(1+'KEEI BAU - Industry'!$AW$35)</f>
        <v>7.8665111757240669E-2</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f>'2019 KESIS Energy Balance'!BI66*(1+'KEEI BAU - Industry'!$AW$35)</f>
        <v>0</v>
      </c>
      <c r="C26" s="16">
        <f>B26*(1+'KEEI BAU - Industry'!$AW$35)</f>
        <v>0</v>
      </c>
      <c r="D26" s="16">
        <f>C26*(1+'KEEI BAU - Industry'!$AW$35)</f>
        <v>0</v>
      </c>
      <c r="E26" s="16">
        <f>D26*(1+'KEEI BAU - Industry'!$AW$35)</f>
        <v>0</v>
      </c>
      <c r="F26" s="16">
        <f>E26*(1+'KEEI BAU - Industry'!$AW$35)</f>
        <v>0</v>
      </c>
      <c r="G26" s="16">
        <f>F26*(1+'KEEI BAU - Industry'!$AW$35)</f>
        <v>0</v>
      </c>
      <c r="H26" s="16">
        <f>G26*(1+'KEEI BAU - Industry'!$AW$35)</f>
        <v>0</v>
      </c>
      <c r="I26" s="16">
        <f>H26*(1+'KEEI BAU - Industry'!$AW$35)</f>
        <v>0</v>
      </c>
      <c r="J26" s="16">
        <f>I26*(1+'KEEI BAU - Industry'!$AW$35)</f>
        <v>0</v>
      </c>
      <c r="K26" s="16">
        <f>J26*(1+'KEEI BAU - Industry'!$AW$35)</f>
        <v>0</v>
      </c>
      <c r="L26" s="16">
        <f>K26*(1+'KEEI BAU - Industry'!$AW$35)</f>
        <v>0</v>
      </c>
      <c r="M26" s="16">
        <f>L26*(1+'KEEI BAU - Industry'!$AW$35)</f>
        <v>0</v>
      </c>
      <c r="N26" s="16">
        <f>M26*(1+'KEEI BAU - Industry'!$AW$35)</f>
        <v>0</v>
      </c>
      <c r="O26" s="16">
        <f>N26*(1+'KEEI BAU - Industry'!$AW$35)</f>
        <v>0</v>
      </c>
      <c r="P26" s="16">
        <f>O26*(1+'KEEI BAU - Industry'!$AW$35)</f>
        <v>0</v>
      </c>
      <c r="Q26" s="16">
        <f>P26*(1+'KEEI BAU - Industry'!$AW$35)</f>
        <v>0</v>
      </c>
      <c r="R26" s="16">
        <f>Q26*(1+'KEEI BAU - Industry'!$AW$35)</f>
        <v>0</v>
      </c>
      <c r="S26" s="16">
        <f>R26*(1+'KEEI BAU - Industry'!$AW$35)</f>
        <v>0</v>
      </c>
      <c r="T26" s="16">
        <f>S26*(1+'KEEI BAU - Industry'!$AW$35)</f>
        <v>0</v>
      </c>
      <c r="U26" s="16">
        <f>T26*(1+'KEEI BAU - Industry'!$AW$35)</f>
        <v>0</v>
      </c>
      <c r="V26" s="16">
        <f>U26*(1+'KEEI BAU - Industry'!$AW$35)</f>
        <v>0</v>
      </c>
      <c r="W26" s="16">
        <f>V26*(1+'KEEI BAU - Industry'!$AW$35)</f>
        <v>0</v>
      </c>
      <c r="X26" s="16">
        <f>W26*(1+'KEEI BAU - Industry'!$AW$35)</f>
        <v>0</v>
      </c>
      <c r="Y26" s="16">
        <f>X26*(1+'KEEI BAU - Industry'!$AW$35)</f>
        <v>0</v>
      </c>
      <c r="Z26" s="16">
        <f>Y26*(1+'KEEI BAU - Industry'!$AW$35)</f>
        <v>0</v>
      </c>
      <c r="AA26" s="16">
        <f>Z26*(1+'KEEI BAU - Industry'!$AW$35)</f>
        <v>0</v>
      </c>
      <c r="AB26" s="16">
        <f>AA26*(1+'KEEI BAU - Industry'!$AW$35)</f>
        <v>0</v>
      </c>
      <c r="AC26" s="16">
        <f>AB26*(1+'KEEI BAU - Industry'!$AW$35)</f>
        <v>0</v>
      </c>
      <c r="AD26" s="16">
        <f>AC26*(1+'KEEI BAU - Industry'!$AW$35)</f>
        <v>0</v>
      </c>
      <c r="AE26" s="16">
        <f>AD26*(1+'KEEI BAU - Industry'!$AW$35)</f>
        <v>0</v>
      </c>
      <c r="AF26" s="16">
        <f>AE26*(1+'KEEI BAU - Industry'!$AW$35)</f>
        <v>0</v>
      </c>
    </row>
    <row r="28" spans="1:32">
      <c r="A28" s="355"/>
    </row>
  </sheetData>
  <phoneticPr fontId="34" type="noConversion"/>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sheetPr>
  <dimension ref="A1:AI26"/>
  <sheetViews>
    <sheetView workbookViewId="0">
      <selection activeCell="B2" sqref="B2:AF26"/>
    </sheetView>
  </sheetViews>
  <sheetFormatPr defaultColWidth="9.140625" defaultRowHeight="15"/>
  <cols>
    <col min="1" max="1" width="39.85546875" customWidth="1"/>
    <col min="2" max="33" width="11.14062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v>0</v>
      </c>
      <c r="C2" s="16">
        <v>0</v>
      </c>
      <c r="D2" s="16">
        <v>0</v>
      </c>
      <c r="E2" s="16">
        <v>0</v>
      </c>
      <c r="F2" s="16">
        <v>0</v>
      </c>
      <c r="G2" s="16">
        <v>0</v>
      </c>
      <c r="H2" s="16">
        <v>0</v>
      </c>
      <c r="I2" s="16">
        <v>0</v>
      </c>
      <c r="J2" s="16">
        <v>0</v>
      </c>
      <c r="K2" s="16">
        <v>0</v>
      </c>
      <c r="L2" s="16">
        <v>0</v>
      </c>
      <c r="M2" s="16">
        <v>0</v>
      </c>
      <c r="N2" s="16">
        <v>0</v>
      </c>
      <c r="O2" s="16">
        <v>0</v>
      </c>
      <c r="P2" s="16">
        <v>0</v>
      </c>
      <c r="Q2" s="16">
        <v>0</v>
      </c>
      <c r="R2" s="16">
        <v>0</v>
      </c>
      <c r="S2" s="16">
        <v>0</v>
      </c>
      <c r="T2" s="16">
        <v>0</v>
      </c>
      <c r="U2" s="16">
        <v>0</v>
      </c>
      <c r="V2" s="16">
        <v>0</v>
      </c>
      <c r="W2" s="16">
        <v>0</v>
      </c>
      <c r="X2" s="16">
        <v>0</v>
      </c>
      <c r="Y2" s="16">
        <v>0</v>
      </c>
      <c r="Z2" s="16">
        <v>0</v>
      </c>
      <c r="AA2" s="16">
        <v>0</v>
      </c>
      <c r="AB2" s="16">
        <v>0</v>
      </c>
      <c r="AC2" s="16">
        <v>0</v>
      </c>
      <c r="AD2" s="16">
        <v>0</v>
      </c>
      <c r="AE2" s="16">
        <v>0</v>
      </c>
      <c r="AF2" s="16">
        <v>0</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v>0</v>
      </c>
      <c r="C5" s="16">
        <v>0</v>
      </c>
      <c r="D5" s="16">
        <v>0</v>
      </c>
      <c r="E5" s="16">
        <v>0</v>
      </c>
      <c r="F5" s="16">
        <v>0</v>
      </c>
      <c r="G5" s="16">
        <v>0</v>
      </c>
      <c r="H5" s="16">
        <v>0</v>
      </c>
      <c r="I5" s="16">
        <v>0</v>
      </c>
      <c r="J5" s="16">
        <v>0</v>
      </c>
      <c r="K5" s="16">
        <v>0</v>
      </c>
      <c r="L5" s="16">
        <v>0</v>
      </c>
      <c r="M5" s="16">
        <v>0</v>
      </c>
      <c r="N5" s="16">
        <v>0</v>
      </c>
      <c r="O5" s="16">
        <v>0</v>
      </c>
      <c r="P5" s="16">
        <v>0</v>
      </c>
      <c r="Q5" s="16">
        <v>0</v>
      </c>
      <c r="R5" s="16">
        <v>0</v>
      </c>
      <c r="S5" s="16">
        <v>0</v>
      </c>
      <c r="T5" s="16">
        <v>0</v>
      </c>
      <c r="U5" s="16">
        <v>0</v>
      </c>
      <c r="V5" s="16">
        <v>0</v>
      </c>
      <c r="W5" s="16">
        <v>0</v>
      </c>
      <c r="X5" s="16">
        <v>0</v>
      </c>
      <c r="Y5" s="16">
        <v>0</v>
      </c>
      <c r="Z5" s="16">
        <v>0</v>
      </c>
      <c r="AA5" s="16">
        <v>0</v>
      </c>
      <c r="AB5" s="16">
        <v>0</v>
      </c>
      <c r="AC5" s="16">
        <v>0</v>
      </c>
      <c r="AD5" s="16">
        <v>0</v>
      </c>
      <c r="AE5" s="16">
        <v>0</v>
      </c>
      <c r="AF5" s="16">
        <v>0</v>
      </c>
    </row>
    <row r="6" spans="1:35">
      <c r="A6" t="s">
        <v>6</v>
      </c>
      <c r="B6" s="16">
        <v>0</v>
      </c>
      <c r="C6" s="16">
        <v>0</v>
      </c>
      <c r="D6" s="16">
        <v>0</v>
      </c>
      <c r="E6" s="16">
        <v>0</v>
      </c>
      <c r="F6" s="16">
        <v>0</v>
      </c>
      <c r="G6" s="16">
        <v>0</v>
      </c>
      <c r="H6" s="16">
        <v>0</v>
      </c>
      <c r="I6" s="16">
        <v>0</v>
      </c>
      <c r="J6" s="16">
        <v>0</v>
      </c>
      <c r="K6" s="16">
        <v>0</v>
      </c>
      <c r="L6" s="16">
        <v>0</v>
      </c>
      <c r="M6" s="16">
        <v>0</v>
      </c>
      <c r="N6" s="16">
        <v>0</v>
      </c>
      <c r="O6" s="16">
        <v>0</v>
      </c>
      <c r="P6" s="16">
        <v>0</v>
      </c>
      <c r="Q6" s="16">
        <v>0</v>
      </c>
      <c r="R6" s="16">
        <v>0</v>
      </c>
      <c r="S6" s="16">
        <v>0</v>
      </c>
      <c r="T6" s="16">
        <v>0</v>
      </c>
      <c r="U6" s="16">
        <v>0</v>
      </c>
      <c r="V6" s="16">
        <v>0</v>
      </c>
      <c r="W6" s="16">
        <v>0</v>
      </c>
      <c r="X6" s="16">
        <v>0</v>
      </c>
      <c r="Y6" s="16">
        <v>0</v>
      </c>
      <c r="Z6" s="16">
        <v>0</v>
      </c>
      <c r="AA6" s="16">
        <v>0</v>
      </c>
      <c r="AB6" s="16">
        <v>0</v>
      </c>
      <c r="AC6" s="16">
        <v>0</v>
      </c>
      <c r="AD6" s="16">
        <v>0</v>
      </c>
      <c r="AE6" s="16">
        <v>0</v>
      </c>
      <c r="AF6" s="16">
        <v>0</v>
      </c>
    </row>
    <row r="7" spans="1:35">
      <c r="A7" t="s">
        <v>7</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16">
        <v>0</v>
      </c>
      <c r="Z7" s="16">
        <v>0</v>
      </c>
      <c r="AA7" s="16">
        <v>0</v>
      </c>
      <c r="AB7" s="16">
        <v>0</v>
      </c>
      <c r="AC7" s="16">
        <v>0</v>
      </c>
      <c r="AD7" s="16">
        <v>0</v>
      </c>
      <c r="AE7" s="16">
        <v>0</v>
      </c>
      <c r="AF7" s="16">
        <v>0</v>
      </c>
    </row>
    <row r="8" spans="1:35">
      <c r="A8" t="s">
        <v>8</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16">
        <v>0</v>
      </c>
      <c r="Z8" s="16">
        <v>0</v>
      </c>
      <c r="AA8" s="16">
        <v>0</v>
      </c>
      <c r="AB8" s="16">
        <v>0</v>
      </c>
      <c r="AC8" s="16">
        <v>0</v>
      </c>
      <c r="AD8" s="16">
        <v>0</v>
      </c>
      <c r="AE8" s="16">
        <v>0</v>
      </c>
      <c r="AF8" s="16">
        <v>0</v>
      </c>
    </row>
    <row r="9" spans="1:35">
      <c r="A9" t="s">
        <v>9</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0</v>
      </c>
      <c r="AA9" s="16">
        <v>0</v>
      </c>
      <c r="AB9" s="16">
        <v>0</v>
      </c>
      <c r="AC9" s="16">
        <v>0</v>
      </c>
      <c r="AD9" s="16">
        <v>0</v>
      </c>
      <c r="AE9" s="16">
        <v>0</v>
      </c>
      <c r="AF9" s="16">
        <v>0</v>
      </c>
    </row>
    <row r="10" spans="1:35">
      <c r="A10" t="s">
        <v>10</v>
      </c>
      <c r="B10" s="16">
        <f>-'2019 KESIS Energy Balance'!S30*About!C72/1000*(1+'KEEI BAU - Oil Supply'!R9)</f>
        <v>5976949475130753</v>
      </c>
      <c r="C10" s="16">
        <f>B10*(1+'KEEI BAU - Oil Supply'!S9)</f>
        <v>5764464020594013</v>
      </c>
      <c r="D10" s="16">
        <f>C10*(1+'KEEI BAU - Oil Supply'!T9)</f>
        <v>5551978566057336</v>
      </c>
      <c r="E10" s="16">
        <f>D10*(1+'KEEI BAU - Oil Supply'!U9)</f>
        <v>5339493111520659</v>
      </c>
      <c r="F10" s="16">
        <f>E10*(1+'KEEI BAU - Oil Supply'!V9)</f>
        <v>5127007656983982</v>
      </c>
      <c r="G10" s="16">
        <f>F10*(1+'KEEI BAU - Oil Supply'!W9)</f>
        <v>4914522202447291</v>
      </c>
      <c r="H10" s="16">
        <f>G10*(1+'KEEI BAU - Oil Supply'!X9)</f>
        <v>4928873741323744</v>
      </c>
      <c r="I10" s="16">
        <f>H10*(1+'KEEI BAU - Oil Supply'!Y9)</f>
        <v>4943225280200198</v>
      </c>
      <c r="J10" s="16">
        <f>I10*(1+'KEEI BAU - Oil Supply'!Z9)</f>
        <v>4957576819076649</v>
      </c>
      <c r="K10" s="16">
        <f>J10*(1+'KEEI BAU - Oil Supply'!AA9)</f>
        <v>4971928357953103</v>
      </c>
      <c r="L10" s="16">
        <f>K10*(1+'KEEI BAU - Oil Supply'!AB9)</f>
        <v>4986279896829553</v>
      </c>
      <c r="M10" s="16">
        <f>L10*(1+'KEEI BAU - Oil Supply'!AC9)</f>
        <v>4983683324128201</v>
      </c>
      <c r="N10" s="16">
        <f>M10*(1+'KEEI BAU - Oil Supply'!AD9)</f>
        <v>4981086751426848</v>
      </c>
      <c r="O10" s="16">
        <f>N10*(1+'KEEI BAU - Oil Supply'!AE9)</f>
        <v>4978490178725495</v>
      </c>
      <c r="P10" s="16">
        <f>O10*(1+'KEEI BAU - Oil Supply'!AF9)</f>
        <v>4975893606024142</v>
      </c>
      <c r="Q10" s="16">
        <f>P10*(1+'KEEI BAU - Oil Supply'!AG9)</f>
        <v>4973297033322789</v>
      </c>
      <c r="R10" s="16">
        <f>Q10*(1+'KEEI BAU - Oil Supply'!AH9)</f>
        <v>4962300704352603</v>
      </c>
      <c r="S10" s="16">
        <f>R10*(1+'KEEI BAU - Oil Supply'!AI9)</f>
        <v>4951304375382417</v>
      </c>
      <c r="T10" s="16">
        <f>S10*(1+'KEEI BAU - Oil Supply'!AJ9)</f>
        <v>4940308046412231</v>
      </c>
      <c r="U10" s="16">
        <f>T10*(1+'KEEI BAU - Oil Supply'!AK9)</f>
        <v>4929311717442044</v>
      </c>
      <c r="V10" s="16">
        <f>U10*(1+'KEEI BAU - Oil Supply'!AL9)</f>
        <v>4918315388471858</v>
      </c>
      <c r="W10" s="16">
        <f>V10*(1+'KEEI BAU - Oil Supply'!AM9)</f>
        <v>4918518734526783</v>
      </c>
      <c r="X10" s="16">
        <f>W10*(1+'KEEI BAU - Oil Supply'!AN9)</f>
        <v>4911085938519132</v>
      </c>
      <c r="Y10" s="16">
        <f>X10*(1+'KEEI BAU - Oil Supply'!AO9)</f>
        <v>4903653142511481</v>
      </c>
      <c r="Z10" s="16">
        <f>Y10*(1+'KEEI BAU - Oil Supply'!AP9)</f>
        <v>4896220346503832</v>
      </c>
      <c r="AA10" s="16">
        <f>Z10*(1+'KEEI BAU - Oil Supply'!AQ9)</f>
        <v>4888787550496181</v>
      </c>
      <c r="AB10" s="16">
        <f>AA10*(1+'KEEI BAU - Oil Supply'!AR9)</f>
        <v>4881354754488530</v>
      </c>
      <c r="AC10" s="16">
        <f>AB10*(1+'KEEI BAU - Oil Supply'!AS9)</f>
        <v>4873921958480879</v>
      </c>
      <c r="AD10" s="16">
        <f>AC10*(1+'KEEI BAU - Oil Supply'!AT9)</f>
        <v>4866489162473228</v>
      </c>
      <c r="AE10" s="16">
        <f>AD10*(1+'KEEI BAU - Oil Supply'!AU9)</f>
        <v>4859056366465576</v>
      </c>
      <c r="AF10" s="16">
        <f>AE10*(1+'KEEI BAU - Oil Supply'!AV9)</f>
        <v>4851623570457925</v>
      </c>
    </row>
    <row r="11" spans="1:35">
      <c r="A11" t="s">
        <v>11</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16">
        <v>0</v>
      </c>
      <c r="Z11" s="16">
        <v>0</v>
      </c>
      <c r="AA11" s="16">
        <v>0</v>
      </c>
      <c r="AB11" s="16">
        <v>0</v>
      </c>
      <c r="AC11" s="16">
        <v>0</v>
      </c>
      <c r="AD11" s="16">
        <v>0</v>
      </c>
      <c r="AE11" s="16">
        <v>0</v>
      </c>
      <c r="AF11" s="16">
        <v>0</v>
      </c>
    </row>
    <row r="12" spans="1:35">
      <c r="A12" t="s">
        <v>12</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row>
    <row r="13" spans="1:35">
      <c r="A13" t="s">
        <v>13</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0</v>
      </c>
      <c r="AA13" s="16">
        <v>0</v>
      </c>
      <c r="AB13" s="16">
        <v>0</v>
      </c>
      <c r="AC13" s="16">
        <v>0</v>
      </c>
      <c r="AD13" s="16">
        <v>0</v>
      </c>
      <c r="AE13" s="16">
        <v>0</v>
      </c>
      <c r="AF13" s="16">
        <v>0</v>
      </c>
    </row>
    <row r="14" spans="1:35">
      <c r="A14" t="s">
        <v>14</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16">
        <v>0</v>
      </c>
      <c r="Z14" s="16">
        <v>0</v>
      </c>
      <c r="AA14" s="16">
        <v>0</v>
      </c>
      <c r="AB14" s="16">
        <v>0</v>
      </c>
      <c r="AC14" s="16">
        <v>0</v>
      </c>
      <c r="AD14" s="16">
        <v>0</v>
      </c>
      <c r="AE14" s="16">
        <v>0</v>
      </c>
      <c r="AF14" s="16">
        <v>0</v>
      </c>
    </row>
    <row r="15" spans="1:35">
      <c r="A15" t="s">
        <v>15</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row>
    <row r="16" spans="1:35">
      <c r="A16" t="s">
        <v>16</v>
      </c>
      <c r="B16" s="16">
        <v>0</v>
      </c>
      <c r="C16" s="16">
        <v>0</v>
      </c>
      <c r="D16" s="16">
        <v>0</v>
      </c>
      <c r="E16" s="16">
        <v>0</v>
      </c>
      <c r="F16" s="16">
        <v>0</v>
      </c>
      <c r="G16" s="16">
        <v>0</v>
      </c>
      <c r="H16" s="16">
        <v>0</v>
      </c>
      <c r="I16" s="16">
        <v>0</v>
      </c>
      <c r="J16" s="16">
        <v>0</v>
      </c>
      <c r="K16" s="16">
        <v>0</v>
      </c>
      <c r="L16" s="16">
        <v>0</v>
      </c>
      <c r="M16" s="16">
        <v>0</v>
      </c>
      <c r="N16" s="16">
        <v>0</v>
      </c>
      <c r="O16" s="16">
        <v>0</v>
      </c>
      <c r="P16" s="16">
        <v>0</v>
      </c>
      <c r="Q16" s="16">
        <v>0</v>
      </c>
      <c r="R16" s="16">
        <v>0</v>
      </c>
      <c r="S16" s="16">
        <v>0</v>
      </c>
      <c r="T16" s="16">
        <v>0</v>
      </c>
      <c r="U16" s="16">
        <v>0</v>
      </c>
      <c r="V16" s="16">
        <v>0</v>
      </c>
      <c r="W16" s="16">
        <v>0</v>
      </c>
      <c r="X16" s="16">
        <v>0</v>
      </c>
      <c r="Y16" s="16">
        <v>0</v>
      </c>
      <c r="Z16" s="16">
        <v>0</v>
      </c>
      <c r="AA16" s="16">
        <v>0</v>
      </c>
      <c r="AB16" s="16">
        <v>0</v>
      </c>
      <c r="AC16" s="16">
        <v>0</v>
      </c>
      <c r="AD16" s="16">
        <v>0</v>
      </c>
      <c r="AE16" s="16">
        <v>0</v>
      </c>
      <c r="AF16" s="16">
        <v>0</v>
      </c>
    </row>
    <row r="17" spans="1:32">
      <c r="A17" t="s">
        <v>17</v>
      </c>
      <c r="B17" s="16">
        <v>0</v>
      </c>
      <c r="C17" s="16">
        <v>0</v>
      </c>
      <c r="D17" s="16">
        <v>0</v>
      </c>
      <c r="E17" s="16">
        <v>0</v>
      </c>
      <c r="F17" s="16">
        <v>0</v>
      </c>
      <c r="G17" s="16">
        <v>0</v>
      </c>
      <c r="H17" s="16">
        <v>0</v>
      </c>
      <c r="I17" s="16">
        <v>0</v>
      </c>
      <c r="J17" s="16">
        <v>0</v>
      </c>
      <c r="K17" s="16">
        <v>0</v>
      </c>
      <c r="L17" s="16">
        <v>0</v>
      </c>
      <c r="M17" s="16">
        <v>0</v>
      </c>
      <c r="N17" s="16">
        <v>0</v>
      </c>
      <c r="O17" s="16">
        <v>0</v>
      </c>
      <c r="P17" s="16">
        <v>0</v>
      </c>
      <c r="Q17" s="16">
        <v>0</v>
      </c>
      <c r="R17" s="16">
        <v>0</v>
      </c>
      <c r="S17" s="16">
        <v>0</v>
      </c>
      <c r="T17" s="16">
        <v>0</v>
      </c>
      <c r="U17" s="16">
        <v>0</v>
      </c>
      <c r="V17" s="16">
        <v>0</v>
      </c>
      <c r="W17" s="16">
        <v>0</v>
      </c>
      <c r="X17" s="16">
        <v>0</v>
      </c>
      <c r="Y17" s="16">
        <v>0</v>
      </c>
      <c r="Z17" s="16">
        <v>0</v>
      </c>
      <c r="AA17" s="16">
        <v>0</v>
      </c>
      <c r="AB17" s="16">
        <v>0</v>
      </c>
      <c r="AC17" s="16">
        <v>0</v>
      </c>
      <c r="AD17" s="16">
        <v>0</v>
      </c>
      <c r="AE17" s="16">
        <v>0</v>
      </c>
      <c r="AF17" s="16">
        <v>0</v>
      </c>
    </row>
    <row r="18" spans="1:32">
      <c r="A18" t="s">
        <v>18</v>
      </c>
      <c r="B18" s="16">
        <v>0</v>
      </c>
      <c r="C18" s="16">
        <v>0</v>
      </c>
      <c r="D18" s="16">
        <v>0</v>
      </c>
      <c r="E18" s="16">
        <v>0</v>
      </c>
      <c r="F18" s="16">
        <v>0</v>
      </c>
      <c r="G18" s="16">
        <v>0</v>
      </c>
      <c r="H18" s="16">
        <v>0</v>
      </c>
      <c r="I18" s="16">
        <v>0</v>
      </c>
      <c r="J18" s="16">
        <v>0</v>
      </c>
      <c r="K18" s="16">
        <v>0</v>
      </c>
      <c r="L18" s="16">
        <v>0</v>
      </c>
      <c r="M18" s="16">
        <v>0</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row>
    <row r="19" spans="1:32">
      <c r="A19" t="s">
        <v>19</v>
      </c>
      <c r="B19" s="16">
        <v>0</v>
      </c>
      <c r="C19" s="16">
        <v>0</v>
      </c>
      <c r="D19" s="16">
        <v>0</v>
      </c>
      <c r="E19" s="16">
        <v>0</v>
      </c>
      <c r="F19" s="16">
        <v>0</v>
      </c>
      <c r="G19" s="16">
        <v>0</v>
      </c>
      <c r="H19" s="16">
        <v>0</v>
      </c>
      <c r="I19" s="16">
        <v>0</v>
      </c>
      <c r="J19" s="16">
        <v>0</v>
      </c>
      <c r="K19" s="16">
        <v>0</v>
      </c>
      <c r="L19" s="16">
        <v>0</v>
      </c>
      <c r="M19" s="16">
        <v>0</v>
      </c>
      <c r="N19" s="16">
        <v>0</v>
      </c>
      <c r="O19" s="16">
        <v>0</v>
      </c>
      <c r="P19" s="16">
        <v>0</v>
      </c>
      <c r="Q19" s="16">
        <v>0</v>
      </c>
      <c r="R19" s="16">
        <v>0</v>
      </c>
      <c r="S19" s="16">
        <v>0</v>
      </c>
      <c r="T19" s="16">
        <v>0</v>
      </c>
      <c r="U19" s="16">
        <v>0</v>
      </c>
      <c r="V19" s="16">
        <v>0</v>
      </c>
      <c r="W19" s="16">
        <v>0</v>
      </c>
      <c r="X19" s="16">
        <v>0</v>
      </c>
      <c r="Y19" s="16">
        <v>0</v>
      </c>
      <c r="Z19" s="16">
        <v>0</v>
      </c>
      <c r="AA19" s="16">
        <v>0</v>
      </c>
      <c r="AB19" s="16">
        <v>0</v>
      </c>
      <c r="AC19" s="16">
        <v>0</v>
      </c>
      <c r="AD19" s="16">
        <v>0</v>
      </c>
      <c r="AE19" s="16">
        <v>0</v>
      </c>
      <c r="AF19" s="16">
        <v>0</v>
      </c>
    </row>
    <row r="20" spans="1:32">
      <c r="A20" t="s">
        <v>20</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row>
    <row r="21" spans="1:32">
      <c r="A21" t="s">
        <v>21</v>
      </c>
      <c r="B21" s="16">
        <v>0</v>
      </c>
      <c r="C21" s="16">
        <v>0</v>
      </c>
      <c r="D21" s="16">
        <v>0</v>
      </c>
      <c r="E21" s="16">
        <v>0</v>
      </c>
      <c r="F21" s="16">
        <v>0</v>
      </c>
      <c r="G21" s="16">
        <v>0</v>
      </c>
      <c r="H21" s="16">
        <v>0</v>
      </c>
      <c r="I21" s="16">
        <v>0</v>
      </c>
      <c r="J21" s="16">
        <v>0</v>
      </c>
      <c r="K21" s="16">
        <v>0</v>
      </c>
      <c r="L21" s="16">
        <v>0</v>
      </c>
      <c r="M21" s="16">
        <v>0</v>
      </c>
      <c r="N21" s="16">
        <v>0</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row>
    <row r="22" spans="1:32">
      <c r="A22" t="s">
        <v>22</v>
      </c>
      <c r="B22" s="16">
        <v>0</v>
      </c>
      <c r="C22" s="16">
        <v>0</v>
      </c>
      <c r="D22" s="16">
        <v>0</v>
      </c>
      <c r="E22" s="16">
        <v>0</v>
      </c>
      <c r="F22" s="16">
        <v>0</v>
      </c>
      <c r="G22" s="16">
        <v>0</v>
      </c>
      <c r="H22" s="16">
        <v>0</v>
      </c>
      <c r="I22" s="16">
        <v>0</v>
      </c>
      <c r="J22" s="16">
        <v>0</v>
      </c>
      <c r="K22" s="16">
        <v>0</v>
      </c>
      <c r="L22" s="16">
        <v>0</v>
      </c>
      <c r="M22" s="16">
        <v>0</v>
      </c>
      <c r="N22" s="16">
        <v>0</v>
      </c>
      <c r="O22" s="16">
        <v>0</v>
      </c>
      <c r="P22" s="16">
        <v>0</v>
      </c>
      <c r="Q22" s="16">
        <v>0</v>
      </c>
      <c r="R22" s="16">
        <v>0</v>
      </c>
      <c r="S22" s="16">
        <v>0</v>
      </c>
      <c r="T22" s="16">
        <v>0</v>
      </c>
      <c r="U22" s="16">
        <v>0</v>
      </c>
      <c r="V22" s="16">
        <v>0</v>
      </c>
      <c r="W22" s="16">
        <v>0</v>
      </c>
      <c r="X22" s="16">
        <v>0</v>
      </c>
      <c r="Y22" s="16">
        <v>0</v>
      </c>
      <c r="Z22" s="16">
        <v>0</v>
      </c>
      <c r="AA22" s="16">
        <v>0</v>
      </c>
      <c r="AB22" s="16">
        <v>0</v>
      </c>
      <c r="AC22" s="16">
        <v>0</v>
      </c>
      <c r="AD22" s="16">
        <v>0</v>
      </c>
      <c r="AE22" s="16">
        <v>0</v>
      </c>
      <c r="AF22" s="16">
        <v>0</v>
      </c>
    </row>
    <row r="23" spans="1:32">
      <c r="A23" t="s">
        <v>23</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row>
    <row r="24" spans="1:32">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2">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2">
      <c r="A26" t="s">
        <v>26</v>
      </c>
      <c r="B26" s="16">
        <v>0</v>
      </c>
      <c r="C26" s="16">
        <v>0</v>
      </c>
      <c r="D26" s="16">
        <v>0</v>
      </c>
      <c r="E26" s="16">
        <v>0</v>
      </c>
      <c r="F26" s="16">
        <v>0</v>
      </c>
      <c r="G26" s="16">
        <v>0</v>
      </c>
      <c r="H26" s="16">
        <v>0</v>
      </c>
      <c r="I26" s="16">
        <v>0</v>
      </c>
      <c r="J26" s="16">
        <v>0</v>
      </c>
      <c r="K26" s="16">
        <v>0</v>
      </c>
      <c r="L26" s="16">
        <v>0</v>
      </c>
      <c r="M26" s="16">
        <v>0</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row>
  </sheetData>
  <phoneticPr fontId="3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I80"/>
  <sheetViews>
    <sheetView topLeftCell="H1" zoomScale="55" zoomScaleNormal="55" workbookViewId="0">
      <selection activeCell="B2" sqref="B2:AF26"/>
    </sheetView>
  </sheetViews>
  <sheetFormatPr defaultColWidth="9.140625" defaultRowHeight="15"/>
  <cols>
    <col min="1" max="1" width="39.85546875" customWidth="1"/>
    <col min="2" max="33" width="11.85546875" customWidth="1"/>
    <col min="34" max="35" width="9.5703125" bestFit="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'BIFUbC-petroleum-diesel pre-CHP'!B2+CHP!B67</f>
        <v>79397137464568.281</v>
      </c>
      <c r="C2" s="16">
        <f>'BIFUbC-petroleum-diesel pre-CHP'!C2+CHP!C67</f>
        <v>81204694726893.125</v>
      </c>
      <c r="D2" s="16">
        <f>'BIFUbC-petroleum-diesel pre-CHP'!D2+CHP!D67</f>
        <v>83012251989217.969</v>
      </c>
      <c r="E2" s="16">
        <f>'BIFUbC-petroleum-diesel pre-CHP'!E2+CHP!E67</f>
        <v>84819809251542.828</v>
      </c>
      <c r="F2" s="16">
        <f>'BIFUbC-petroleum-diesel pre-CHP'!F2+CHP!F67</f>
        <v>86627366513867.672</v>
      </c>
      <c r="G2" s="16">
        <f>'BIFUbC-petroleum-diesel pre-CHP'!G2+CHP!G67</f>
        <v>88434923776192.516</v>
      </c>
      <c r="H2" s="16">
        <f>'BIFUbC-petroleum-diesel pre-CHP'!H2+CHP!H67</f>
        <v>89246681456855.031</v>
      </c>
      <c r="I2" s="16">
        <f>'BIFUbC-petroleum-diesel pre-CHP'!I2+CHP!I67</f>
        <v>90058439137517.313</v>
      </c>
      <c r="J2" s="16">
        <f>'BIFUbC-petroleum-diesel pre-CHP'!J2+CHP!J67</f>
        <v>90870196818179.594</v>
      </c>
      <c r="K2" s="16">
        <f>'BIFUbC-petroleum-diesel pre-CHP'!K2+CHP!K67</f>
        <v>91681954498841.859</v>
      </c>
      <c r="L2" s="16">
        <f>'BIFUbC-petroleum-diesel pre-CHP'!L2+CHP!L67</f>
        <v>92493712179504.297</v>
      </c>
      <c r="M2" s="16">
        <f>'BIFUbC-petroleum-diesel pre-CHP'!M2+CHP!M67</f>
        <v>93065338129495.813</v>
      </c>
      <c r="N2" s="16">
        <f>'BIFUbC-petroleum-diesel pre-CHP'!N2+CHP!N67</f>
        <v>93636964079487.484</v>
      </c>
      <c r="O2" s="16">
        <f>'BIFUbC-petroleum-diesel pre-CHP'!O2+CHP!O67</f>
        <v>94208590029479.156</v>
      </c>
      <c r="P2" s="16">
        <f>'BIFUbC-petroleum-diesel pre-CHP'!P2+CHP!P67</f>
        <v>94780215979470.797</v>
      </c>
      <c r="Q2" s="16">
        <f>'BIFUbC-petroleum-diesel pre-CHP'!Q2+CHP!Q67</f>
        <v>95351841929462.438</v>
      </c>
      <c r="R2" s="16">
        <f>'BIFUbC-petroleum-diesel pre-CHP'!R2+CHP!R67</f>
        <v>95799468553750.609</v>
      </c>
      <c r="S2" s="16">
        <f>'BIFUbC-petroleum-diesel pre-CHP'!S2+CHP!S67</f>
        <v>96247095178038.438</v>
      </c>
      <c r="T2" s="16">
        <f>'BIFUbC-petroleum-diesel pre-CHP'!T2+CHP!T67</f>
        <v>96694721802326.391</v>
      </c>
      <c r="U2" s="16">
        <f>'BIFUbC-petroleum-diesel pre-CHP'!U2+CHP!U67</f>
        <v>97142348426614.391</v>
      </c>
      <c r="V2" s="16">
        <f>'BIFUbC-petroleum-diesel pre-CHP'!V2+CHP!V67</f>
        <v>97589975050902.203</v>
      </c>
      <c r="W2" s="16">
        <f>'BIFUbC-petroleum-diesel pre-CHP'!W2+CHP!W67</f>
        <v>98202934109461.813</v>
      </c>
      <c r="X2" s="16">
        <f>'BIFUbC-petroleum-diesel pre-CHP'!X2+CHP!X67</f>
        <v>98703166508290.688</v>
      </c>
      <c r="Y2" s="16">
        <f>'BIFUbC-petroleum-diesel pre-CHP'!Y2+CHP!Y67</f>
        <v>99203398907119.734</v>
      </c>
      <c r="Z2" s="16">
        <f>'BIFUbC-petroleum-diesel pre-CHP'!Z2+CHP!Z67</f>
        <v>99703631305948.641</v>
      </c>
      <c r="AA2" s="16">
        <f>'BIFUbC-petroleum-diesel pre-CHP'!AA2+CHP!AA67</f>
        <v>100203863704777.53</v>
      </c>
      <c r="AB2" s="16">
        <f>'BIFUbC-petroleum-diesel pre-CHP'!AB2+CHP!AB67</f>
        <v>100704096103606.39</v>
      </c>
      <c r="AC2" s="16">
        <f>'BIFUbC-petroleum-diesel pre-CHP'!AC2+CHP!AC67</f>
        <v>101204328502435.44</v>
      </c>
      <c r="AD2" s="16">
        <f>'BIFUbC-petroleum-diesel pre-CHP'!AD2+CHP!AD67</f>
        <v>101704560901264.34</v>
      </c>
      <c r="AE2" s="16">
        <f>'BIFUbC-petroleum-diesel pre-CHP'!AE2+CHP!AE67</f>
        <v>102204793300093.22</v>
      </c>
      <c r="AF2" s="16">
        <f>'BIFUbC-petroleum-diesel pre-CHP'!AF2+CHP!AF67</f>
        <v>102705025698922.27</v>
      </c>
    </row>
    <row r="3" spans="1:35">
      <c r="A3" t="s">
        <v>3</v>
      </c>
      <c r="B3" s="16">
        <f>'BIFUbC-petroleum-diesel pre-CHP'!B3+CHP!B68</f>
        <v>367786675336.9765</v>
      </c>
      <c r="C3" s="16">
        <f>'BIFUbC-petroleum-diesel pre-CHP'!C3+CHP!C68</f>
        <v>372119985612.80121</v>
      </c>
      <c r="D3" s="16">
        <f>'BIFUbC-petroleum-diesel pre-CHP'!D3+CHP!D68</f>
        <v>376453295888.62592</v>
      </c>
      <c r="E3" s="16">
        <f>'BIFUbC-petroleum-diesel pre-CHP'!E3+CHP!E68</f>
        <v>380786606164.45233</v>
      </c>
      <c r="F3" s="16">
        <f>'BIFUbC-petroleum-diesel pre-CHP'!F3+CHP!F68</f>
        <v>385119916440.2771</v>
      </c>
      <c r="G3" s="16">
        <f>'BIFUbC-petroleum-diesel pre-CHP'!G3+CHP!G68</f>
        <v>389453226716.10309</v>
      </c>
      <c r="H3" s="16">
        <f>'BIFUbC-petroleum-diesel pre-CHP'!H3+CHP!H68</f>
        <v>390977552530.57751</v>
      </c>
      <c r="I3" s="16">
        <f>'BIFUbC-petroleum-diesel pre-CHP'!I3+CHP!I68</f>
        <v>392501878345.05237</v>
      </c>
      <c r="J3" s="16">
        <f>'BIFUbC-petroleum-diesel pre-CHP'!J3+CHP!J68</f>
        <v>394026204159.52679</v>
      </c>
      <c r="K3" s="16">
        <f>'BIFUbC-petroleum-diesel pre-CHP'!K3+CHP!K68</f>
        <v>395550529974.00165</v>
      </c>
      <c r="L3" s="16">
        <f>'BIFUbC-petroleum-diesel pre-CHP'!L3+CHP!L68</f>
        <v>397074855788.47632</v>
      </c>
      <c r="M3" s="16">
        <f>'BIFUbC-petroleum-diesel pre-CHP'!M3+CHP!M68</f>
        <v>395643365477.65643</v>
      </c>
      <c r="N3" s="16">
        <f>'BIFUbC-petroleum-diesel pre-CHP'!N3+CHP!N68</f>
        <v>394211875166.83636</v>
      </c>
      <c r="O3" s="16">
        <f>'BIFUbC-petroleum-diesel pre-CHP'!O3+CHP!O68</f>
        <v>392780384856.01672</v>
      </c>
      <c r="P3" s="16">
        <f>'BIFUbC-petroleum-diesel pre-CHP'!P3+CHP!P68</f>
        <v>391348894545.19666</v>
      </c>
      <c r="Q3" s="16">
        <f>'BIFUbC-petroleum-diesel pre-CHP'!Q3+CHP!Q68</f>
        <v>389917404234.37695</v>
      </c>
      <c r="R3" s="16">
        <f>'BIFUbC-petroleum-diesel pre-CHP'!R3+CHP!R68</f>
        <v>381889619833.51178</v>
      </c>
      <c r="S3" s="16">
        <f>'BIFUbC-petroleum-diesel pre-CHP'!S3+CHP!S68</f>
        <v>373861835432.65112</v>
      </c>
      <c r="T3" s="16">
        <f>'BIFUbC-petroleum-diesel pre-CHP'!T3+CHP!T68</f>
        <v>365834051031.78711</v>
      </c>
      <c r="U3" s="16">
        <f>'BIFUbC-petroleum-diesel pre-CHP'!U3+CHP!U68</f>
        <v>357806266630.9231</v>
      </c>
      <c r="V3" s="16">
        <f>'BIFUbC-petroleum-diesel pre-CHP'!V3+CHP!V68</f>
        <v>349778482230.06219</v>
      </c>
      <c r="W3" s="16">
        <f>'BIFUbC-petroleum-diesel pre-CHP'!W3+CHP!W68</f>
        <v>350545756615.92145</v>
      </c>
      <c r="X3" s="16">
        <f>'BIFUbC-petroleum-diesel pre-CHP'!X3+CHP!X68</f>
        <v>345316400010.83319</v>
      </c>
      <c r="Y3" s="16">
        <f>'BIFUbC-petroleum-diesel pre-CHP'!Y3+CHP!Y68</f>
        <v>340087043405.74658</v>
      </c>
      <c r="Z3" s="16">
        <f>'BIFUbC-petroleum-diesel pre-CHP'!Z3+CHP!Z68</f>
        <v>334857686800.65833</v>
      </c>
      <c r="AA3" s="16">
        <f>'BIFUbC-petroleum-diesel pre-CHP'!AA3+CHP!AA68</f>
        <v>329628330195.57172</v>
      </c>
      <c r="AB3" s="16">
        <f>'BIFUbC-petroleum-diesel pre-CHP'!AB3+CHP!AB68</f>
        <v>324398973590.48517</v>
      </c>
      <c r="AC3" s="16">
        <f>'BIFUbC-petroleum-diesel pre-CHP'!AC3+CHP!AC68</f>
        <v>319169616985.39691</v>
      </c>
      <c r="AD3" s="16">
        <f>'BIFUbC-petroleum-diesel pre-CHP'!AD3+CHP!AD68</f>
        <v>313940260380.3103</v>
      </c>
      <c r="AE3" s="16">
        <f>'BIFUbC-petroleum-diesel pre-CHP'!AE3+CHP!AE68</f>
        <v>308710903775.22369</v>
      </c>
      <c r="AF3" s="16">
        <f>'BIFUbC-petroleum-diesel pre-CHP'!AF3+CHP!AF68</f>
        <v>303481547170.13544</v>
      </c>
    </row>
    <row r="4" spans="1:35">
      <c r="A4" t="s">
        <v>4</v>
      </c>
      <c r="B4" s="16">
        <f>'BIFUbC-petroleum-diesel pre-CHP'!B4+CHP!B69</f>
        <v>0</v>
      </c>
      <c r="C4" s="16">
        <f>'BIFUbC-petroleum-diesel pre-CHP'!C4+CHP!C69</f>
        <v>0</v>
      </c>
      <c r="D4" s="16">
        <f>'BIFUbC-petroleum-diesel pre-CHP'!D4+CHP!D69</f>
        <v>0</v>
      </c>
      <c r="E4" s="16">
        <f>'BIFUbC-petroleum-diesel pre-CHP'!E4+CHP!E69</f>
        <v>0</v>
      </c>
      <c r="F4" s="16">
        <f>'BIFUbC-petroleum-diesel pre-CHP'!F4+CHP!F69</f>
        <v>0</v>
      </c>
      <c r="G4" s="16">
        <f>'BIFUbC-petroleum-diesel pre-CHP'!G4+CHP!G69</f>
        <v>0</v>
      </c>
      <c r="H4" s="16">
        <f>'BIFUbC-petroleum-diesel pre-CHP'!H4+CHP!H69</f>
        <v>0</v>
      </c>
      <c r="I4" s="16">
        <f>'BIFUbC-petroleum-diesel pre-CHP'!I4+CHP!I69</f>
        <v>0</v>
      </c>
      <c r="J4" s="16">
        <f>'BIFUbC-petroleum-diesel pre-CHP'!J4+CHP!J69</f>
        <v>0</v>
      </c>
      <c r="K4" s="16">
        <f>'BIFUbC-petroleum-diesel pre-CHP'!K4+CHP!K69</f>
        <v>0</v>
      </c>
      <c r="L4" s="16">
        <f>'BIFUbC-petroleum-diesel pre-CHP'!L4+CHP!L69</f>
        <v>0</v>
      </c>
      <c r="M4" s="16">
        <f>'BIFUbC-petroleum-diesel pre-CHP'!M4+CHP!M69</f>
        <v>0</v>
      </c>
      <c r="N4" s="16">
        <f>'BIFUbC-petroleum-diesel pre-CHP'!N4+CHP!N69</f>
        <v>0</v>
      </c>
      <c r="O4" s="16">
        <f>'BIFUbC-petroleum-diesel pre-CHP'!O4+CHP!O69</f>
        <v>0</v>
      </c>
      <c r="P4" s="16">
        <f>'BIFUbC-petroleum-diesel pre-CHP'!P4+CHP!P69</f>
        <v>0</v>
      </c>
      <c r="Q4" s="16">
        <f>'BIFUbC-petroleum-diesel pre-CHP'!Q4+CHP!Q69</f>
        <v>0</v>
      </c>
      <c r="R4" s="16">
        <f>'BIFUbC-petroleum-diesel pre-CHP'!R4+CHP!R69</f>
        <v>0</v>
      </c>
      <c r="S4" s="16">
        <f>'BIFUbC-petroleum-diesel pre-CHP'!S4+CHP!S69</f>
        <v>0</v>
      </c>
      <c r="T4" s="16">
        <f>'BIFUbC-petroleum-diesel pre-CHP'!T4+CHP!T69</f>
        <v>0</v>
      </c>
      <c r="U4" s="16">
        <f>'BIFUbC-petroleum-diesel pre-CHP'!U4+CHP!U69</f>
        <v>0</v>
      </c>
      <c r="V4" s="16">
        <f>'BIFUbC-petroleum-diesel pre-CHP'!V4+CHP!V69</f>
        <v>0</v>
      </c>
      <c r="W4" s="16">
        <f>'BIFUbC-petroleum-diesel pre-CHP'!W4+CHP!W69</f>
        <v>0</v>
      </c>
      <c r="X4" s="16">
        <f>'BIFUbC-petroleum-diesel pre-CHP'!X4+CHP!X69</f>
        <v>0</v>
      </c>
      <c r="Y4" s="16">
        <f>'BIFUbC-petroleum-diesel pre-CHP'!Y4+CHP!Y69</f>
        <v>0</v>
      </c>
      <c r="Z4" s="16">
        <f>'BIFUbC-petroleum-diesel pre-CHP'!Z4+CHP!Z69</f>
        <v>0</v>
      </c>
      <c r="AA4" s="16">
        <f>'BIFUbC-petroleum-diesel pre-CHP'!AA4+CHP!AA69</f>
        <v>0</v>
      </c>
      <c r="AB4" s="16">
        <f>'BIFUbC-petroleum-diesel pre-CHP'!AB4+CHP!AB69</f>
        <v>0</v>
      </c>
      <c r="AC4" s="16">
        <f>'BIFUbC-petroleum-diesel pre-CHP'!AC4+CHP!AC69</f>
        <v>0</v>
      </c>
      <c r="AD4" s="16">
        <f>'BIFUbC-petroleum-diesel pre-CHP'!AD4+CHP!AD69</f>
        <v>0</v>
      </c>
      <c r="AE4" s="16">
        <f>'BIFUbC-petroleum-diesel pre-CHP'!AE4+CHP!AE69</f>
        <v>0</v>
      </c>
      <c r="AF4" s="16">
        <f>'BIFUbC-petroleum-diesel pre-CHP'!AF4+CHP!AF69</f>
        <v>0</v>
      </c>
    </row>
    <row r="5" spans="1:35">
      <c r="A5" t="s">
        <v>5</v>
      </c>
      <c r="B5" s="16">
        <f>'BIFUbC-petroleum-diesel pre-CHP'!B5+CHP!B70</f>
        <v>2250261110279.9624</v>
      </c>
      <c r="C5" s="16">
        <f>'BIFUbC-petroleum-diesel pre-CHP'!C5+CHP!C70</f>
        <v>2304155941733.8398</v>
      </c>
      <c r="D5" s="16">
        <f>'BIFUbC-petroleum-diesel pre-CHP'!D5+CHP!D70</f>
        <v>2358050773187.7173</v>
      </c>
      <c r="E5" s="16">
        <f>'BIFUbC-petroleum-diesel pre-CHP'!E5+CHP!E70</f>
        <v>2411945604641.5947</v>
      </c>
      <c r="F5" s="16">
        <f>'BIFUbC-petroleum-diesel pre-CHP'!F5+CHP!F70</f>
        <v>2465840436095.4722</v>
      </c>
      <c r="G5" s="16">
        <f>'BIFUbC-petroleum-diesel pre-CHP'!G5+CHP!G70</f>
        <v>2519735267549.3496</v>
      </c>
      <c r="H5" s="16">
        <f>'BIFUbC-petroleum-diesel pre-CHP'!H5+CHP!H70</f>
        <v>2542610298962.4844</v>
      </c>
      <c r="I5" s="16">
        <f>'BIFUbC-petroleum-diesel pre-CHP'!I5+CHP!I70</f>
        <v>2565485330375.6133</v>
      </c>
      <c r="J5" s="16">
        <f>'BIFUbC-petroleum-diesel pre-CHP'!J5+CHP!J70</f>
        <v>2588360361788.7422</v>
      </c>
      <c r="K5" s="16">
        <f>'BIFUbC-petroleum-diesel pre-CHP'!K5+CHP!K70</f>
        <v>2611235393201.8711</v>
      </c>
      <c r="L5" s="16">
        <f>'BIFUbC-petroleum-diesel pre-CHP'!L5+CHP!L70</f>
        <v>2634110424615.0044</v>
      </c>
      <c r="M5" s="16">
        <f>'BIFUbC-petroleum-diesel pre-CHP'!M5+CHP!M70</f>
        <v>2649899012699.3218</v>
      </c>
      <c r="N5" s="16">
        <f>'BIFUbC-petroleum-diesel pre-CHP'!N5+CHP!N70</f>
        <v>2665687600783.6431</v>
      </c>
      <c r="O5" s="16">
        <f>'BIFUbC-petroleum-diesel pre-CHP'!O5+CHP!O70</f>
        <v>2681476188867.9644</v>
      </c>
      <c r="P5" s="16">
        <f>'BIFUbC-petroleum-diesel pre-CHP'!P5+CHP!P70</f>
        <v>2697264776952.2852</v>
      </c>
      <c r="Q5" s="16">
        <f>'BIFUbC-petroleum-diesel pre-CHP'!Q5+CHP!Q70</f>
        <v>2713053365036.606</v>
      </c>
      <c r="R5" s="16">
        <f>'BIFUbC-petroleum-diesel pre-CHP'!R5+CHP!R70</f>
        <v>2725350988480.6797</v>
      </c>
      <c r="S5" s="16">
        <f>'BIFUbC-petroleum-diesel pre-CHP'!S5+CHP!S70</f>
        <v>2737648611924.7446</v>
      </c>
      <c r="T5" s="16">
        <f>'BIFUbC-petroleum-diesel pre-CHP'!T5+CHP!T70</f>
        <v>2749946235368.813</v>
      </c>
      <c r="U5" s="16">
        <f>'BIFUbC-petroleum-diesel pre-CHP'!U5+CHP!U70</f>
        <v>2762243858812.8818</v>
      </c>
      <c r="V5" s="16">
        <f>'BIFUbC-petroleum-diesel pre-CHP'!V5+CHP!V70</f>
        <v>2774541482256.9463</v>
      </c>
      <c r="W5" s="16">
        <f>'BIFUbC-petroleum-diesel pre-CHP'!W5+CHP!W70</f>
        <v>2791493725221.353</v>
      </c>
      <c r="X5" s="16">
        <f>'BIFUbC-petroleum-diesel pre-CHP'!X5+CHP!X70</f>
        <v>2805272363967.3457</v>
      </c>
      <c r="Y5" s="16">
        <f>'BIFUbC-petroleum-diesel pre-CHP'!Y5+CHP!Y70</f>
        <v>2819051002713.3423</v>
      </c>
      <c r="Z5" s="16">
        <f>'BIFUbC-petroleum-diesel pre-CHP'!Z5+CHP!Z70</f>
        <v>2832829641459.3359</v>
      </c>
      <c r="AA5" s="16">
        <f>'BIFUbC-petroleum-diesel pre-CHP'!AA5+CHP!AA70</f>
        <v>2846608280205.3281</v>
      </c>
      <c r="AB5" s="16">
        <f>'BIFUbC-petroleum-diesel pre-CHP'!AB5+CHP!AB70</f>
        <v>2860386918951.3208</v>
      </c>
      <c r="AC5" s="16">
        <f>'BIFUbC-petroleum-diesel pre-CHP'!AC5+CHP!AC70</f>
        <v>2874165557697.3174</v>
      </c>
      <c r="AD5" s="16">
        <f>'BIFUbC-petroleum-diesel pre-CHP'!AD5+CHP!AD70</f>
        <v>2887944196443.311</v>
      </c>
      <c r="AE5" s="16">
        <f>'BIFUbC-petroleum-diesel pre-CHP'!AE5+CHP!AE70</f>
        <v>2901722835189.3032</v>
      </c>
      <c r="AF5" s="16">
        <f>'BIFUbC-petroleum-diesel pre-CHP'!AF5+CHP!AF70</f>
        <v>2915501473935.3008</v>
      </c>
    </row>
    <row r="6" spans="1:35">
      <c r="A6" t="s">
        <v>6</v>
      </c>
      <c r="B6" s="16">
        <f>'BIFUbC-petroleum-diesel pre-CHP'!B6+CHP!B71</f>
        <v>4783509846566.2217</v>
      </c>
      <c r="C6" s="16">
        <f>'BIFUbC-petroleum-diesel pre-CHP'!C6+CHP!C71</f>
        <v>4926103519411.7373</v>
      </c>
      <c r="D6" s="16">
        <f>'BIFUbC-petroleum-diesel pre-CHP'!D6+CHP!D71</f>
        <v>5068697192257.2539</v>
      </c>
      <c r="E6" s="16">
        <f>'BIFUbC-petroleum-diesel pre-CHP'!E6+CHP!E71</f>
        <v>5211290865102.7695</v>
      </c>
      <c r="F6" s="16">
        <f>'BIFUbC-petroleum-diesel pre-CHP'!F6+CHP!F71</f>
        <v>5353884537948.2852</v>
      </c>
      <c r="G6" s="16">
        <f>'BIFUbC-petroleum-diesel pre-CHP'!G6+CHP!G71</f>
        <v>5496478210793.8018</v>
      </c>
      <c r="H6" s="16">
        <f>'BIFUbC-petroleum-diesel pre-CHP'!H6+CHP!H71</f>
        <v>5543720388812.0391</v>
      </c>
      <c r="I6" s="16">
        <f>'BIFUbC-petroleum-diesel pre-CHP'!I6+CHP!I71</f>
        <v>5590962566830.2695</v>
      </c>
      <c r="J6" s="16">
        <f>'BIFUbC-petroleum-diesel pre-CHP'!J6+CHP!J71</f>
        <v>5638204744848.5</v>
      </c>
      <c r="K6" s="16">
        <f>'BIFUbC-petroleum-diesel pre-CHP'!K6+CHP!K71</f>
        <v>5685446922866.7295</v>
      </c>
      <c r="L6" s="16">
        <f>'BIFUbC-petroleum-diesel pre-CHP'!L6+CHP!L71</f>
        <v>5732689100884.9648</v>
      </c>
      <c r="M6" s="16">
        <f>'BIFUbC-petroleum-diesel pre-CHP'!M6+CHP!M71</f>
        <v>5761915955411.4287</v>
      </c>
      <c r="N6" s="16">
        <f>'BIFUbC-petroleum-diesel pre-CHP'!N6+CHP!N71</f>
        <v>5791142809937.8984</v>
      </c>
      <c r="O6" s="16">
        <f>'BIFUbC-petroleum-diesel pre-CHP'!O6+CHP!O71</f>
        <v>5820369664464.3682</v>
      </c>
      <c r="P6" s="16">
        <f>'BIFUbC-petroleum-diesel pre-CHP'!P6+CHP!P71</f>
        <v>5849596518990.8379</v>
      </c>
      <c r="Q6" s="16">
        <f>'BIFUbC-petroleum-diesel pre-CHP'!Q6+CHP!Q71</f>
        <v>5878823373517.3066</v>
      </c>
      <c r="R6" s="16">
        <f>'BIFUbC-petroleum-diesel pre-CHP'!R6+CHP!R71</f>
        <v>5900875386205.9209</v>
      </c>
      <c r="S6" s="16">
        <f>'BIFUbC-petroleum-diesel pre-CHP'!S6+CHP!S71</f>
        <v>5922927398894.5254</v>
      </c>
      <c r="T6" s="16">
        <f>'BIFUbC-petroleum-diesel pre-CHP'!T6+CHP!T71</f>
        <v>5944979411583.1348</v>
      </c>
      <c r="U6" s="16">
        <f>'BIFUbC-petroleum-diesel pre-CHP'!U6+CHP!U71</f>
        <v>5967031424271.7441</v>
      </c>
      <c r="V6" s="16">
        <f>'BIFUbC-petroleum-diesel pre-CHP'!V6+CHP!V71</f>
        <v>5989083436960.3496</v>
      </c>
      <c r="W6" s="16">
        <f>'BIFUbC-petroleum-diesel pre-CHP'!W6+CHP!W71</f>
        <v>6020701905432.7754</v>
      </c>
      <c r="X6" s="16">
        <f>'BIFUbC-petroleum-diesel pre-CHP'!X6+CHP!X71</f>
        <v>6045797790416.2314</v>
      </c>
      <c r="Y6" s="16">
        <f>'BIFUbC-petroleum-diesel pre-CHP'!Y6+CHP!Y71</f>
        <v>6070893675399.6934</v>
      </c>
      <c r="Z6" s="16">
        <f>'BIFUbC-petroleum-diesel pre-CHP'!Z6+CHP!Z71</f>
        <v>6095989560383.1523</v>
      </c>
      <c r="AA6" s="16">
        <f>'BIFUbC-petroleum-diesel pre-CHP'!AA6+CHP!AA71</f>
        <v>6121085445366.6104</v>
      </c>
      <c r="AB6" s="16">
        <f>'BIFUbC-petroleum-diesel pre-CHP'!AB6+CHP!AB71</f>
        <v>6146181330350.0664</v>
      </c>
      <c r="AC6" s="16">
        <f>'BIFUbC-petroleum-diesel pre-CHP'!AC6+CHP!AC71</f>
        <v>6171277215333.5293</v>
      </c>
      <c r="AD6" s="16">
        <f>'BIFUbC-petroleum-diesel pre-CHP'!AD6+CHP!AD71</f>
        <v>6196373100316.9883</v>
      </c>
      <c r="AE6" s="16">
        <f>'BIFUbC-petroleum-diesel pre-CHP'!AE6+CHP!AE71</f>
        <v>6221468985300.4453</v>
      </c>
      <c r="AF6" s="16">
        <f>'BIFUbC-petroleum-diesel pre-CHP'!AF6+CHP!AF71</f>
        <v>6246564870283.9082</v>
      </c>
    </row>
    <row r="7" spans="1:35">
      <c r="A7" t="s">
        <v>7</v>
      </c>
      <c r="B7" s="16">
        <f>'BIFUbC-petroleum-diesel pre-CHP'!B7+CHP!B72</f>
        <v>2299794129613.8955</v>
      </c>
      <c r="C7" s="16">
        <f>'BIFUbC-petroleum-diesel pre-CHP'!C7+CHP!C72</f>
        <v>2378294643325.8779</v>
      </c>
      <c r="D7" s="16">
        <f>'BIFUbC-petroleum-diesel pre-CHP'!D7+CHP!D72</f>
        <v>2456795157037.8594</v>
      </c>
      <c r="E7" s="16">
        <f>'BIFUbC-petroleum-diesel pre-CHP'!E7+CHP!E72</f>
        <v>2535295670749.8413</v>
      </c>
      <c r="F7" s="16">
        <f>'BIFUbC-petroleum-diesel pre-CHP'!F7+CHP!F72</f>
        <v>2613796184461.8232</v>
      </c>
      <c r="G7" s="16">
        <f>'BIFUbC-petroleum-diesel pre-CHP'!G7+CHP!G72</f>
        <v>2692296698173.8052</v>
      </c>
      <c r="H7" s="16">
        <f>'BIFUbC-petroleum-diesel pre-CHP'!H7+CHP!H72</f>
        <v>2714518262176.5171</v>
      </c>
      <c r="I7" s="16">
        <f>'BIFUbC-petroleum-diesel pre-CHP'!I7+CHP!I72</f>
        <v>2736739826179.229</v>
      </c>
      <c r="J7" s="16">
        <f>'BIFUbC-petroleum-diesel pre-CHP'!J7+CHP!J72</f>
        <v>2758961390181.9399</v>
      </c>
      <c r="K7" s="16">
        <f>'BIFUbC-petroleum-diesel pre-CHP'!K7+CHP!K72</f>
        <v>2781182954184.6509</v>
      </c>
      <c r="L7" s="16">
        <f>'BIFUbC-petroleum-diesel pre-CHP'!L7+CHP!L72</f>
        <v>2803404518187.3633</v>
      </c>
      <c r="M7" s="16">
        <f>'BIFUbC-petroleum-diesel pre-CHP'!M7+CHP!M72</f>
        <v>2815917518754.813</v>
      </c>
      <c r="N7" s="16">
        <f>'BIFUbC-petroleum-diesel pre-CHP'!N7+CHP!N72</f>
        <v>2828430519322.2642</v>
      </c>
      <c r="O7" s="16">
        <f>'BIFUbC-petroleum-diesel pre-CHP'!O7+CHP!O72</f>
        <v>2840943519889.7144</v>
      </c>
      <c r="P7" s="16">
        <f>'BIFUbC-petroleum-diesel pre-CHP'!P7+CHP!P72</f>
        <v>2853456520457.165</v>
      </c>
      <c r="Q7" s="16">
        <f>'BIFUbC-petroleum-diesel pre-CHP'!Q7+CHP!Q72</f>
        <v>2865969521024.6157</v>
      </c>
      <c r="R7" s="16">
        <f>'BIFUbC-petroleum-diesel pre-CHP'!R7+CHP!R72</f>
        <v>2875120361964.6919</v>
      </c>
      <c r="S7" s="16">
        <f>'BIFUbC-petroleum-diesel pre-CHP'!S7+CHP!S72</f>
        <v>2884271202904.7661</v>
      </c>
      <c r="T7" s="16">
        <f>'BIFUbC-petroleum-diesel pre-CHP'!T7+CHP!T72</f>
        <v>2893422043844.8408</v>
      </c>
      <c r="U7" s="16">
        <f>'BIFUbC-petroleum-diesel pre-CHP'!U7+CHP!U72</f>
        <v>2902572884784.915</v>
      </c>
      <c r="V7" s="16">
        <f>'BIFUbC-petroleum-diesel pre-CHP'!V7+CHP!V72</f>
        <v>2911723725724.9893</v>
      </c>
      <c r="W7" s="16">
        <f>'BIFUbC-petroleum-diesel pre-CHP'!W7+CHP!W72</f>
        <v>2925357446168.2339</v>
      </c>
      <c r="X7" s="16">
        <f>'BIFUbC-petroleum-diesel pre-CHP'!X7+CHP!X72</f>
        <v>2935934657859.3149</v>
      </c>
      <c r="Y7" s="16">
        <f>'BIFUbC-petroleum-diesel pre-CHP'!Y7+CHP!Y72</f>
        <v>2946511869550.3989</v>
      </c>
      <c r="Z7" s="16">
        <f>'BIFUbC-petroleum-diesel pre-CHP'!Z7+CHP!Z72</f>
        <v>2957089081241.4814</v>
      </c>
      <c r="AA7" s="16">
        <f>'BIFUbC-petroleum-diesel pre-CHP'!AA7+CHP!AA72</f>
        <v>2967666292932.5654</v>
      </c>
      <c r="AB7" s="16">
        <f>'BIFUbC-petroleum-diesel pre-CHP'!AB7+CHP!AB72</f>
        <v>2978243504623.646</v>
      </c>
      <c r="AC7" s="16">
        <f>'BIFUbC-petroleum-diesel pre-CHP'!AC7+CHP!AC72</f>
        <v>2988820716314.7295</v>
      </c>
      <c r="AD7" s="16">
        <f>'BIFUbC-petroleum-diesel pre-CHP'!AD7+CHP!AD72</f>
        <v>2999397928005.8125</v>
      </c>
      <c r="AE7" s="16">
        <f>'BIFUbC-petroleum-diesel pre-CHP'!AE7+CHP!AE72</f>
        <v>3009975139696.896</v>
      </c>
      <c r="AF7" s="16">
        <f>'BIFUbC-petroleum-diesel pre-CHP'!AF7+CHP!AF72</f>
        <v>3020552351387.979</v>
      </c>
    </row>
    <row r="8" spans="1:35">
      <c r="A8" t="s">
        <v>8</v>
      </c>
      <c r="B8" s="16">
        <f>'BIFUbC-petroleum-diesel pre-CHP'!B8+CHP!B73</f>
        <v>381468133639.78217</v>
      </c>
      <c r="C8" s="16">
        <f>'BIFUbC-petroleum-diesel pre-CHP'!C8+CHP!C73</f>
        <v>394545112884.26666</v>
      </c>
      <c r="D8" s="16">
        <f>'BIFUbC-petroleum-diesel pre-CHP'!D8+CHP!D73</f>
        <v>407622092128.7511</v>
      </c>
      <c r="E8" s="16">
        <f>'BIFUbC-petroleum-diesel pre-CHP'!E8+CHP!E73</f>
        <v>420699071373.2356</v>
      </c>
      <c r="F8" s="16">
        <f>'BIFUbC-petroleum-diesel pre-CHP'!F8+CHP!F73</f>
        <v>433776050617.72009</v>
      </c>
      <c r="G8" s="16">
        <f>'BIFUbC-petroleum-diesel pre-CHP'!G8+CHP!G73</f>
        <v>446853029862.20459</v>
      </c>
      <c r="H8" s="16">
        <f>'BIFUbC-petroleum-diesel pre-CHP'!H8+CHP!H73</f>
        <v>450536163741.59039</v>
      </c>
      <c r="I8" s="16">
        <f>'BIFUbC-petroleum-diesel pre-CHP'!I8+CHP!I73</f>
        <v>454219297620.97583</v>
      </c>
      <c r="J8" s="16">
        <f>'BIFUbC-petroleum-diesel pre-CHP'!J8+CHP!J73</f>
        <v>457902431500.36145</v>
      </c>
      <c r="K8" s="16">
        <f>'BIFUbC-petroleum-diesel pre-CHP'!K8+CHP!K73</f>
        <v>461585565379.74695</v>
      </c>
      <c r="L8" s="16">
        <f>'BIFUbC-petroleum-diesel pre-CHP'!L8+CHP!L73</f>
        <v>465268699259.13257</v>
      </c>
      <c r="M8" s="16">
        <f>'BIFUbC-petroleum-diesel pre-CHP'!M8+CHP!M73</f>
        <v>467335565508.30847</v>
      </c>
      <c r="N8" s="16">
        <f>'BIFUbC-petroleum-diesel pre-CHP'!N8+CHP!N73</f>
        <v>469402431757.48456</v>
      </c>
      <c r="O8" s="16">
        <f>'BIFUbC-petroleum-diesel pre-CHP'!O8+CHP!O73</f>
        <v>471469298006.66052</v>
      </c>
      <c r="P8" s="16">
        <f>'BIFUbC-petroleum-diesel pre-CHP'!P8+CHP!P73</f>
        <v>473536164255.83655</v>
      </c>
      <c r="Q8" s="16">
        <f>'BIFUbC-petroleum-diesel pre-CHP'!Q8+CHP!Q73</f>
        <v>475603030505.01257</v>
      </c>
      <c r="R8" s="16">
        <f>'BIFUbC-petroleum-diesel pre-CHP'!R8+CHP!R73</f>
        <v>477112705692.98938</v>
      </c>
      <c r="S8" s="16">
        <f>'BIFUbC-petroleum-diesel pre-CHP'!S8+CHP!S73</f>
        <v>478622380880.966</v>
      </c>
      <c r="T8" s="16">
        <f>'BIFUbC-petroleum-diesel pre-CHP'!T8+CHP!T73</f>
        <v>480132056068.94275</v>
      </c>
      <c r="U8" s="16">
        <f>'BIFUbC-petroleum-diesel pre-CHP'!U8+CHP!U73</f>
        <v>481641731256.91949</v>
      </c>
      <c r="V8" s="16">
        <f>'BIFUbC-petroleum-diesel pre-CHP'!V8+CHP!V73</f>
        <v>483151406444.896</v>
      </c>
      <c r="W8" s="16">
        <f>'BIFUbC-petroleum-diesel pre-CHP'!W8+CHP!W73</f>
        <v>485404003047.80542</v>
      </c>
      <c r="X8" s="16">
        <f>'BIFUbC-petroleum-diesel pre-CHP'!X8+CHP!X73</f>
        <v>487150062322.35126</v>
      </c>
      <c r="Y8" s="16">
        <f>'BIFUbC-petroleum-diesel pre-CHP'!Y8+CHP!Y73</f>
        <v>488896121596.89752</v>
      </c>
      <c r="Z8" s="16">
        <f>'BIFUbC-petroleum-diesel pre-CHP'!Z8+CHP!Z73</f>
        <v>490642180871.44366</v>
      </c>
      <c r="AA8" s="16">
        <f>'BIFUbC-petroleum-diesel pre-CHP'!AA8+CHP!AA73</f>
        <v>492388240145.98987</v>
      </c>
      <c r="AB8" s="16">
        <f>'BIFUbC-petroleum-diesel pre-CHP'!AB8+CHP!AB73</f>
        <v>494134299420.53564</v>
      </c>
      <c r="AC8" s="16">
        <f>'BIFUbC-petroleum-diesel pre-CHP'!AC8+CHP!AC73</f>
        <v>495880358695.08191</v>
      </c>
      <c r="AD8" s="16">
        <f>'BIFUbC-petroleum-diesel pre-CHP'!AD8+CHP!AD73</f>
        <v>497626417969.62811</v>
      </c>
      <c r="AE8" s="16">
        <f>'BIFUbC-petroleum-diesel pre-CHP'!AE8+CHP!AE73</f>
        <v>499372477244.17426</v>
      </c>
      <c r="AF8" s="16">
        <f>'BIFUbC-petroleum-diesel pre-CHP'!AF8+CHP!AF73</f>
        <v>501118536518.72058</v>
      </c>
    </row>
    <row r="9" spans="1:35">
      <c r="A9" t="s">
        <v>9</v>
      </c>
      <c r="B9" s="16">
        <f>'BIFUbC-petroleum-diesel pre-CHP'!B9+CHP!B74</f>
        <v>2009270245098.3762</v>
      </c>
      <c r="C9" s="16">
        <f>'BIFUbC-petroleum-diesel pre-CHP'!C9+CHP!C74</f>
        <v>2080187901804.2542</v>
      </c>
      <c r="D9" s="16">
        <f>'BIFUbC-petroleum-diesel pre-CHP'!D9+CHP!D74</f>
        <v>2151105558510.1318</v>
      </c>
      <c r="E9" s="16">
        <f>'BIFUbC-petroleum-diesel pre-CHP'!E9+CHP!E74</f>
        <v>2222023215216.0098</v>
      </c>
      <c r="F9" s="16">
        <f>'BIFUbC-petroleum-diesel pre-CHP'!F9+CHP!F74</f>
        <v>2292940871921.8877</v>
      </c>
      <c r="G9" s="16">
        <f>'BIFUbC-petroleum-diesel pre-CHP'!G9+CHP!G74</f>
        <v>2363858528627.7651</v>
      </c>
      <c r="H9" s="16">
        <f>'BIFUbC-petroleum-diesel pre-CHP'!H9+CHP!H74</f>
        <v>2383157632679.3384</v>
      </c>
      <c r="I9" s="16">
        <f>'BIFUbC-petroleum-diesel pre-CHP'!I9+CHP!I74</f>
        <v>2402456736730.9111</v>
      </c>
      <c r="J9" s="16">
        <f>'BIFUbC-petroleum-diesel pre-CHP'!J9+CHP!J74</f>
        <v>2421755840782.4834</v>
      </c>
      <c r="K9" s="16">
        <f>'BIFUbC-petroleum-diesel pre-CHP'!K9+CHP!K74</f>
        <v>2441054944834.0557</v>
      </c>
      <c r="L9" s="16">
        <f>'BIFUbC-petroleum-diesel pre-CHP'!L9+CHP!L74</f>
        <v>2460354048885.6279</v>
      </c>
      <c r="M9" s="16">
        <f>'BIFUbC-petroleum-diesel pre-CHP'!M9+CHP!M74</f>
        <v>2470925276979.8101</v>
      </c>
      <c r="N9" s="16">
        <f>'BIFUbC-petroleum-diesel pre-CHP'!N9+CHP!N74</f>
        <v>2481496505073.9932</v>
      </c>
      <c r="O9" s="16">
        <f>'BIFUbC-petroleum-diesel pre-CHP'!O9+CHP!O74</f>
        <v>2492067733168.1753</v>
      </c>
      <c r="P9" s="16">
        <f>'BIFUbC-petroleum-diesel pre-CHP'!P9+CHP!P74</f>
        <v>2502638961262.3574</v>
      </c>
      <c r="Q9" s="16">
        <f>'BIFUbC-petroleum-diesel pre-CHP'!Q9+CHP!Q74</f>
        <v>2513210189356.54</v>
      </c>
      <c r="R9" s="16">
        <f>'BIFUbC-petroleum-diesel pre-CHP'!R9+CHP!R74</f>
        <v>2520864479578.144</v>
      </c>
      <c r="S9" s="16">
        <f>'BIFUbC-petroleum-diesel pre-CHP'!S9+CHP!S74</f>
        <v>2528518769799.7485</v>
      </c>
      <c r="T9" s="16">
        <f>'BIFUbC-petroleum-diesel pre-CHP'!T9+CHP!T74</f>
        <v>2536173060021.353</v>
      </c>
      <c r="U9" s="16">
        <f>'BIFUbC-petroleum-diesel pre-CHP'!U9+CHP!U74</f>
        <v>2543827350242.957</v>
      </c>
      <c r="V9" s="16">
        <f>'BIFUbC-petroleum-diesel pre-CHP'!V9+CHP!V74</f>
        <v>2551481640464.5605</v>
      </c>
      <c r="W9" s="16">
        <f>'BIFUbC-petroleum-diesel pre-CHP'!W9+CHP!W74</f>
        <v>2563025181182.9375</v>
      </c>
      <c r="X9" s="16">
        <f>'BIFUbC-petroleum-diesel pre-CHP'!X9+CHP!X74</f>
        <v>2571916960198.9673</v>
      </c>
      <c r="Y9" s="16">
        <f>'BIFUbC-petroleum-diesel pre-CHP'!Y9+CHP!Y74</f>
        <v>2580808739215</v>
      </c>
      <c r="Z9" s="16">
        <f>'BIFUbC-petroleum-diesel pre-CHP'!Z9+CHP!Z74</f>
        <v>2589700518231.0308</v>
      </c>
      <c r="AA9" s="16">
        <f>'BIFUbC-petroleum-diesel pre-CHP'!AA9+CHP!AA74</f>
        <v>2598592297247.063</v>
      </c>
      <c r="AB9" s="16">
        <f>'BIFUbC-petroleum-diesel pre-CHP'!AB9+CHP!AB74</f>
        <v>2607484076263.0928</v>
      </c>
      <c r="AC9" s="16">
        <f>'BIFUbC-petroleum-diesel pre-CHP'!AC9+CHP!AC74</f>
        <v>2616375855279.1245</v>
      </c>
      <c r="AD9" s="16">
        <f>'BIFUbC-petroleum-diesel pre-CHP'!AD9+CHP!AD74</f>
        <v>2625267634295.1563</v>
      </c>
      <c r="AE9" s="16">
        <f>'BIFUbC-petroleum-diesel pre-CHP'!AE9+CHP!AE74</f>
        <v>2634159413311.1875</v>
      </c>
      <c r="AF9" s="16">
        <f>'BIFUbC-petroleum-diesel pre-CHP'!AF9+CHP!AF74</f>
        <v>2643051192327.2202</v>
      </c>
    </row>
    <row r="10" spans="1:35">
      <c r="A10" t="s">
        <v>10</v>
      </c>
      <c r="B10" s="16">
        <f>'BIFUbC-petroleum-diesel pre-CHP'!B10+CHP!B75</f>
        <v>0</v>
      </c>
      <c r="C10" s="16">
        <f>'BIFUbC-petroleum-diesel pre-CHP'!C10+CHP!C75</f>
        <v>0</v>
      </c>
      <c r="D10" s="16">
        <f>'BIFUbC-petroleum-diesel pre-CHP'!D10+CHP!D75</f>
        <v>0</v>
      </c>
      <c r="E10" s="16">
        <f>'BIFUbC-petroleum-diesel pre-CHP'!E10+CHP!E75</f>
        <v>0</v>
      </c>
      <c r="F10" s="16">
        <f>'BIFUbC-petroleum-diesel pre-CHP'!F10+CHP!F75</f>
        <v>0</v>
      </c>
      <c r="G10" s="16">
        <f>'BIFUbC-petroleum-diesel pre-CHP'!G10+CHP!G75</f>
        <v>0</v>
      </c>
      <c r="H10" s="16">
        <f>'BIFUbC-petroleum-diesel pre-CHP'!H10+CHP!H75</f>
        <v>0</v>
      </c>
      <c r="I10" s="16">
        <f>'BIFUbC-petroleum-diesel pre-CHP'!I10+CHP!I75</f>
        <v>0</v>
      </c>
      <c r="J10" s="16">
        <f>'BIFUbC-petroleum-diesel pre-CHP'!J10+CHP!J75</f>
        <v>0</v>
      </c>
      <c r="K10" s="16">
        <f>'BIFUbC-petroleum-diesel pre-CHP'!K10+CHP!K75</f>
        <v>0</v>
      </c>
      <c r="L10" s="16">
        <f>'BIFUbC-petroleum-diesel pre-CHP'!L10+CHP!L75</f>
        <v>0</v>
      </c>
      <c r="M10" s="16">
        <f>'BIFUbC-petroleum-diesel pre-CHP'!M10+CHP!M75</f>
        <v>0</v>
      </c>
      <c r="N10" s="16">
        <f>'BIFUbC-petroleum-diesel pre-CHP'!N10+CHP!N75</f>
        <v>0</v>
      </c>
      <c r="O10" s="16">
        <f>'BIFUbC-petroleum-diesel pre-CHP'!O10+CHP!O75</f>
        <v>0</v>
      </c>
      <c r="P10" s="16">
        <f>'BIFUbC-petroleum-diesel pre-CHP'!P10+CHP!P75</f>
        <v>0</v>
      </c>
      <c r="Q10" s="16">
        <f>'BIFUbC-petroleum-diesel pre-CHP'!Q10+CHP!Q75</f>
        <v>0</v>
      </c>
      <c r="R10" s="16">
        <f>'BIFUbC-petroleum-diesel pre-CHP'!R10+CHP!R75</f>
        <v>0</v>
      </c>
      <c r="S10" s="16">
        <f>'BIFUbC-petroleum-diesel pre-CHP'!S10+CHP!S75</f>
        <v>0</v>
      </c>
      <c r="T10" s="16">
        <f>'BIFUbC-petroleum-diesel pre-CHP'!T10+CHP!T75</f>
        <v>0</v>
      </c>
      <c r="U10" s="16">
        <f>'BIFUbC-petroleum-diesel pre-CHP'!U10+CHP!U75</f>
        <v>0</v>
      </c>
      <c r="V10" s="16">
        <f>'BIFUbC-petroleum-diesel pre-CHP'!V10+CHP!V75</f>
        <v>0</v>
      </c>
      <c r="W10" s="16">
        <f>'BIFUbC-petroleum-diesel pre-CHP'!W10+CHP!W75</f>
        <v>0</v>
      </c>
      <c r="X10" s="16">
        <f>'BIFUbC-petroleum-diesel pre-CHP'!X10+CHP!X75</f>
        <v>0</v>
      </c>
      <c r="Y10" s="16">
        <f>'BIFUbC-petroleum-diesel pre-CHP'!Y10+CHP!Y75</f>
        <v>0</v>
      </c>
      <c r="Z10" s="16">
        <f>'BIFUbC-petroleum-diesel pre-CHP'!Z10+CHP!Z75</f>
        <v>0</v>
      </c>
      <c r="AA10" s="16">
        <f>'BIFUbC-petroleum-diesel pre-CHP'!AA10+CHP!AA75</f>
        <v>0</v>
      </c>
      <c r="AB10" s="16">
        <f>'BIFUbC-petroleum-diesel pre-CHP'!AB10+CHP!AB75</f>
        <v>0</v>
      </c>
      <c r="AC10" s="16">
        <f>'BIFUbC-petroleum-diesel pre-CHP'!AC10+CHP!AC75</f>
        <v>0</v>
      </c>
      <c r="AD10" s="16">
        <f>'BIFUbC-petroleum-diesel pre-CHP'!AD10+CHP!AD75</f>
        <v>0</v>
      </c>
      <c r="AE10" s="16">
        <f>'BIFUbC-petroleum-diesel pre-CHP'!AE10+CHP!AE75</f>
        <v>0</v>
      </c>
      <c r="AF10" s="16">
        <f>'BIFUbC-petroleum-diesel pre-CHP'!AF10+CHP!AF75</f>
        <v>0</v>
      </c>
    </row>
    <row r="11" spans="1:35">
      <c r="A11" t="s">
        <v>11</v>
      </c>
      <c r="B11" s="16">
        <f>'BIFUbC-petroleum-diesel pre-CHP'!B11+CHP!B76</f>
        <v>82865930260933</v>
      </c>
      <c r="C11" s="16">
        <f>'BIFUbC-petroleum-diesel pre-CHP'!C11+CHP!C76</f>
        <v>85756958593676.266</v>
      </c>
      <c r="D11" s="16">
        <f>'BIFUbC-petroleum-diesel pre-CHP'!D11+CHP!D76</f>
        <v>88647986926419.547</v>
      </c>
      <c r="E11" s="16">
        <f>'BIFUbC-petroleum-diesel pre-CHP'!E11+CHP!E76</f>
        <v>91539015259162.813</v>
      </c>
      <c r="F11" s="16">
        <f>'BIFUbC-petroleum-diesel pre-CHP'!F11+CHP!F76</f>
        <v>94430043591906.094</v>
      </c>
      <c r="G11" s="16">
        <f>'BIFUbC-petroleum-diesel pre-CHP'!G11+CHP!G76</f>
        <v>97321071924649.359</v>
      </c>
      <c r="H11" s="16">
        <f>'BIFUbC-petroleum-diesel pre-CHP'!H11+CHP!H76</f>
        <v>98019276078024.25</v>
      </c>
      <c r="I11" s="16">
        <f>'BIFUbC-petroleum-diesel pre-CHP'!I11+CHP!I76</f>
        <v>98717480231399.094</v>
      </c>
      <c r="J11" s="16">
        <f>'BIFUbC-petroleum-diesel pre-CHP'!J11+CHP!J76</f>
        <v>99415684384774.047</v>
      </c>
      <c r="K11" s="16">
        <f>'BIFUbC-petroleum-diesel pre-CHP'!K11+CHP!K76</f>
        <v>100113888538148.88</v>
      </c>
      <c r="L11" s="16">
        <f>'BIFUbC-petroleum-diesel pre-CHP'!L11+CHP!L76</f>
        <v>100812092691523.83</v>
      </c>
      <c r="M11" s="16">
        <f>'BIFUbC-petroleum-diesel pre-CHP'!M11+CHP!M76</f>
        <v>101195850209162.28</v>
      </c>
      <c r="N11" s="16">
        <f>'BIFUbC-petroleum-diesel pre-CHP'!N11+CHP!N76</f>
        <v>101579607726800.78</v>
      </c>
      <c r="O11" s="16">
        <f>'BIFUbC-petroleum-diesel pre-CHP'!O11+CHP!O76</f>
        <v>101963365244439.3</v>
      </c>
      <c r="P11" s="16">
        <f>'BIFUbC-petroleum-diesel pre-CHP'!P11+CHP!P76</f>
        <v>102347122762077.8</v>
      </c>
      <c r="Q11" s="16">
        <f>'BIFUbC-petroleum-diesel pre-CHP'!Q11+CHP!Q76</f>
        <v>102730880279716.34</v>
      </c>
      <c r="R11" s="16">
        <f>'BIFUbC-petroleum-diesel pre-CHP'!R11+CHP!R76</f>
        <v>102977210611700.94</v>
      </c>
      <c r="S11" s="16">
        <f>'BIFUbC-petroleum-diesel pre-CHP'!S11+CHP!S76</f>
        <v>103223540943685.58</v>
      </c>
      <c r="T11" s="16">
        <f>'BIFUbC-petroleum-diesel pre-CHP'!T11+CHP!T76</f>
        <v>103469871275670.23</v>
      </c>
      <c r="U11" s="16">
        <f>'BIFUbC-petroleum-diesel pre-CHP'!U11+CHP!U76</f>
        <v>103716201607654.86</v>
      </c>
      <c r="V11" s="16">
        <f>'BIFUbC-petroleum-diesel pre-CHP'!V11+CHP!V76</f>
        <v>103962531939639.56</v>
      </c>
      <c r="W11" s="16">
        <f>'BIFUbC-petroleum-diesel pre-CHP'!W11+CHP!W76</f>
        <v>104392098519162.63</v>
      </c>
      <c r="X11" s="16">
        <f>'BIFUbC-petroleum-diesel pre-CHP'!X11+CHP!X76</f>
        <v>104696731293545.92</v>
      </c>
      <c r="Y11" s="16">
        <f>'BIFUbC-petroleum-diesel pre-CHP'!Y11+CHP!Y76</f>
        <v>105001364067929.16</v>
      </c>
      <c r="Z11" s="16">
        <f>'BIFUbC-petroleum-diesel pre-CHP'!Z11+CHP!Z76</f>
        <v>105305996842312.41</v>
      </c>
      <c r="AA11" s="16">
        <f>'BIFUbC-petroleum-diesel pre-CHP'!AA11+CHP!AA76</f>
        <v>105610629616695.64</v>
      </c>
      <c r="AB11" s="16">
        <f>'BIFUbC-petroleum-diesel pre-CHP'!AB11+CHP!AB76</f>
        <v>105915262391078.86</v>
      </c>
      <c r="AC11" s="16">
        <f>'BIFUbC-petroleum-diesel pre-CHP'!AC11+CHP!AC76</f>
        <v>106219895165462.16</v>
      </c>
      <c r="AD11" s="16">
        <f>'BIFUbC-petroleum-diesel pre-CHP'!AD11+CHP!AD76</f>
        <v>106524527939845.39</v>
      </c>
      <c r="AE11" s="16">
        <f>'BIFUbC-petroleum-diesel pre-CHP'!AE11+CHP!AE76</f>
        <v>106829160714228.63</v>
      </c>
      <c r="AF11" s="16">
        <f>'BIFUbC-petroleum-diesel pre-CHP'!AF11+CHP!AF76</f>
        <v>107133793488611.94</v>
      </c>
    </row>
    <row r="12" spans="1:35">
      <c r="A12" t="s">
        <v>12</v>
      </c>
      <c r="B12" s="16">
        <f>'BIFUbC-petroleum-diesel pre-CHP'!B12+CHP!B77</f>
        <v>44834187863791.43</v>
      </c>
      <c r="C12" s="16">
        <f>'BIFUbC-petroleum-diesel pre-CHP'!C12+CHP!C77</f>
        <v>46445356884481.172</v>
      </c>
      <c r="D12" s="16">
        <f>'BIFUbC-petroleum-diesel pre-CHP'!D12+CHP!D77</f>
        <v>48056525905170.922</v>
      </c>
      <c r="E12" s="16">
        <f>'BIFUbC-petroleum-diesel pre-CHP'!E12+CHP!E77</f>
        <v>49667694925860.672</v>
      </c>
      <c r="F12" s="16">
        <f>'BIFUbC-petroleum-diesel pre-CHP'!F12+CHP!F77</f>
        <v>51278863946550.422</v>
      </c>
      <c r="G12" s="16">
        <f>'BIFUbC-petroleum-diesel pre-CHP'!G12+CHP!G77</f>
        <v>52890032967240.172</v>
      </c>
      <c r="H12" s="16">
        <f>'BIFUbC-petroleum-diesel pre-CHP'!H12+CHP!H77</f>
        <v>53305319508184.977</v>
      </c>
      <c r="I12" s="16">
        <f>'BIFUbC-petroleum-diesel pre-CHP'!I12+CHP!I77</f>
        <v>53720606049129.766</v>
      </c>
      <c r="J12" s="16">
        <f>'BIFUbC-petroleum-diesel pre-CHP'!J12+CHP!J77</f>
        <v>54135892590074.625</v>
      </c>
      <c r="K12" s="16">
        <f>'BIFUbC-petroleum-diesel pre-CHP'!K12+CHP!K77</f>
        <v>54551179131019.422</v>
      </c>
      <c r="L12" s="16">
        <f>'BIFUbC-petroleum-diesel pre-CHP'!L12+CHP!L77</f>
        <v>54966465671964.289</v>
      </c>
      <c r="M12" s="16">
        <f>'BIFUbC-petroleum-diesel pre-CHP'!M12+CHP!M77</f>
        <v>55212678151042.648</v>
      </c>
      <c r="N12" s="16">
        <f>'BIFUbC-petroleum-diesel pre-CHP'!N12+CHP!N77</f>
        <v>55458890630121.031</v>
      </c>
      <c r="O12" s="16">
        <f>'BIFUbC-petroleum-diesel pre-CHP'!O12+CHP!O77</f>
        <v>55705103109199.414</v>
      </c>
      <c r="P12" s="16">
        <f>'BIFUbC-petroleum-diesel pre-CHP'!P12+CHP!P77</f>
        <v>55951315588277.805</v>
      </c>
      <c r="Q12" s="16">
        <f>'BIFUbC-petroleum-diesel pre-CHP'!Q12+CHP!Q77</f>
        <v>56197528067356.211</v>
      </c>
      <c r="R12" s="16">
        <f>'BIFUbC-petroleum-diesel pre-CHP'!R12+CHP!R77</f>
        <v>56369793160050.953</v>
      </c>
      <c r="S12" s="16">
        <f>'BIFUbC-petroleum-diesel pre-CHP'!S12+CHP!S77</f>
        <v>56542058252745.742</v>
      </c>
      <c r="T12" s="16">
        <f>'BIFUbC-petroleum-diesel pre-CHP'!T12+CHP!T77</f>
        <v>56714323345440.539</v>
      </c>
      <c r="U12" s="16">
        <f>'BIFUbC-petroleum-diesel pre-CHP'!U12+CHP!U77</f>
        <v>56886588438135.313</v>
      </c>
      <c r="V12" s="16">
        <f>'BIFUbC-petroleum-diesel pre-CHP'!V12+CHP!V77</f>
        <v>57058853530830.148</v>
      </c>
      <c r="W12" s="16">
        <f>'BIFUbC-petroleum-diesel pre-CHP'!W12+CHP!W77</f>
        <v>57329715138703</v>
      </c>
      <c r="X12" s="16">
        <f>'BIFUbC-petroleum-diesel pre-CHP'!X12+CHP!X77</f>
        <v>57533351849863.594</v>
      </c>
      <c r="Y12" s="16">
        <f>'BIFUbC-petroleum-diesel pre-CHP'!Y12+CHP!Y77</f>
        <v>57736988561024.133</v>
      </c>
      <c r="Z12" s="16">
        <f>'BIFUbC-petroleum-diesel pre-CHP'!Z12+CHP!Z77</f>
        <v>57940625272184.672</v>
      </c>
      <c r="AA12" s="16">
        <f>'BIFUbC-petroleum-diesel pre-CHP'!AA12+CHP!AA77</f>
        <v>58144261983345.234</v>
      </c>
      <c r="AB12" s="16">
        <f>'BIFUbC-petroleum-diesel pre-CHP'!AB12+CHP!AB77</f>
        <v>58347898694505.766</v>
      </c>
      <c r="AC12" s="16">
        <f>'BIFUbC-petroleum-diesel pre-CHP'!AC12+CHP!AC77</f>
        <v>58551535405666.359</v>
      </c>
      <c r="AD12" s="16">
        <f>'BIFUbC-petroleum-diesel pre-CHP'!AD12+CHP!AD77</f>
        <v>58755172116826.898</v>
      </c>
      <c r="AE12" s="16">
        <f>'BIFUbC-petroleum-diesel pre-CHP'!AE12+CHP!AE77</f>
        <v>58958808827987.438</v>
      </c>
      <c r="AF12" s="16">
        <f>'BIFUbC-petroleum-diesel pre-CHP'!AF12+CHP!AF77</f>
        <v>59162445539148.031</v>
      </c>
    </row>
    <row r="13" spans="1:35">
      <c r="A13" t="s">
        <v>13</v>
      </c>
      <c r="B13" s="16">
        <f>'BIFUbC-petroleum-diesel pre-CHP'!B13+CHP!B78</f>
        <v>679289428698.72192</v>
      </c>
      <c r="C13" s="16">
        <f>'BIFUbC-petroleum-diesel pre-CHP'!C13+CHP!C78</f>
        <v>703219064365.98657</v>
      </c>
      <c r="D13" s="16">
        <f>'BIFUbC-petroleum-diesel pre-CHP'!D13+CHP!D78</f>
        <v>727148700033.25122</v>
      </c>
      <c r="E13" s="16">
        <f>'BIFUbC-petroleum-diesel pre-CHP'!E13+CHP!E78</f>
        <v>751078335700.51599</v>
      </c>
      <c r="F13" s="16">
        <f>'BIFUbC-petroleum-diesel pre-CHP'!F13+CHP!F78</f>
        <v>775007971367.78076</v>
      </c>
      <c r="G13" s="16">
        <f>'BIFUbC-petroleum-diesel pre-CHP'!G13+CHP!G78</f>
        <v>798937607035.04529</v>
      </c>
      <c r="H13" s="16">
        <f>'BIFUbC-petroleum-diesel pre-CHP'!H13+CHP!H78</f>
        <v>805464478015.43872</v>
      </c>
      <c r="I13" s="16">
        <f>'BIFUbC-petroleum-diesel pre-CHP'!I13+CHP!I78</f>
        <v>811991348995.83179</v>
      </c>
      <c r="J13" s="16">
        <f>'BIFUbC-petroleum-diesel pre-CHP'!J13+CHP!J78</f>
        <v>818518219976.22498</v>
      </c>
      <c r="K13" s="16">
        <f>'BIFUbC-petroleum-diesel pre-CHP'!K13+CHP!K78</f>
        <v>825045090956.6178</v>
      </c>
      <c r="L13" s="16">
        <f>'BIFUbC-petroleum-diesel pre-CHP'!L13+CHP!L78</f>
        <v>831571961937.01099</v>
      </c>
      <c r="M13" s="16">
        <f>'BIFUbC-petroleum-diesel pre-CHP'!M13+CHP!M78</f>
        <v>835152981144.12573</v>
      </c>
      <c r="N13" s="16">
        <f>'BIFUbC-petroleum-diesel pre-CHP'!N13+CHP!N78</f>
        <v>838734000351.24072</v>
      </c>
      <c r="O13" s="16">
        <f>'BIFUbC-petroleum-diesel pre-CHP'!O13+CHP!O78</f>
        <v>842315019558.35571</v>
      </c>
      <c r="P13" s="16">
        <f>'BIFUbC-petroleum-diesel pre-CHP'!P13+CHP!P78</f>
        <v>845896038765.4707</v>
      </c>
      <c r="Q13" s="16">
        <f>'BIFUbC-petroleum-diesel pre-CHP'!Q13+CHP!Q78</f>
        <v>849477057972.58557</v>
      </c>
      <c r="R13" s="16">
        <f>'BIFUbC-petroleum-diesel pre-CHP'!R13+CHP!R78</f>
        <v>852071521286.8042</v>
      </c>
      <c r="S13" s="16">
        <f>'BIFUbC-petroleum-diesel pre-CHP'!S13+CHP!S78</f>
        <v>854665984601.02258</v>
      </c>
      <c r="T13" s="16">
        <f>'BIFUbC-petroleum-diesel pre-CHP'!T13+CHP!T78</f>
        <v>857260447915.24097</v>
      </c>
      <c r="U13" s="16">
        <f>'BIFUbC-petroleum-diesel pre-CHP'!U13+CHP!U78</f>
        <v>859854911229.45959</v>
      </c>
      <c r="V13" s="16">
        <f>'BIFUbC-petroleum-diesel pre-CHP'!V13+CHP!V78</f>
        <v>862449374543.67786</v>
      </c>
      <c r="W13" s="16">
        <f>'BIFUbC-petroleum-diesel pre-CHP'!W13+CHP!W78</f>
        <v>866359245715.09229</v>
      </c>
      <c r="X13" s="16">
        <f>'BIFUbC-petroleum-diesel pre-CHP'!X13+CHP!X78</f>
        <v>869372247892.96313</v>
      </c>
      <c r="Y13" s="16">
        <f>'BIFUbC-petroleum-diesel pre-CHP'!Y13+CHP!Y78</f>
        <v>872385250070.83484</v>
      </c>
      <c r="Z13" s="16">
        <f>'BIFUbC-petroleum-diesel pre-CHP'!Z13+CHP!Z78</f>
        <v>875398252248.70654</v>
      </c>
      <c r="AA13" s="16">
        <f>'BIFUbC-petroleum-diesel pre-CHP'!AA13+CHP!AA78</f>
        <v>878411254426.57825</v>
      </c>
      <c r="AB13" s="16">
        <f>'BIFUbC-petroleum-diesel pre-CHP'!AB13+CHP!AB78</f>
        <v>881424256604.44922</v>
      </c>
      <c r="AC13" s="16">
        <f>'BIFUbC-petroleum-diesel pre-CHP'!AC13+CHP!AC78</f>
        <v>884437258782.32092</v>
      </c>
      <c r="AD13" s="16">
        <f>'BIFUbC-petroleum-diesel pre-CHP'!AD13+CHP!AD78</f>
        <v>887450260960.1925</v>
      </c>
      <c r="AE13" s="16">
        <f>'BIFUbC-petroleum-diesel pre-CHP'!AE13+CHP!AE78</f>
        <v>890463263138.06433</v>
      </c>
      <c r="AF13" s="16">
        <f>'BIFUbC-petroleum-diesel pre-CHP'!AF13+CHP!AF78</f>
        <v>893476265315.93604</v>
      </c>
    </row>
    <row r="14" spans="1:35">
      <c r="A14" t="s">
        <v>14</v>
      </c>
      <c r="B14" s="16">
        <f>'BIFUbC-petroleum-diesel pre-CHP'!B14+CHP!B79</f>
        <v>9738958730650.6836</v>
      </c>
      <c r="C14" s="16">
        <f>'BIFUbC-petroleum-diesel pre-CHP'!C14+CHP!C79</f>
        <v>9977355823205.3145</v>
      </c>
      <c r="D14" s="16">
        <f>'BIFUbC-petroleum-diesel pre-CHP'!D14+CHP!D79</f>
        <v>10215752915759.945</v>
      </c>
      <c r="E14" s="16">
        <f>'BIFUbC-petroleum-diesel pre-CHP'!E14+CHP!E79</f>
        <v>10454150008314.578</v>
      </c>
      <c r="F14" s="16">
        <f>'BIFUbC-petroleum-diesel pre-CHP'!F14+CHP!F79</f>
        <v>10692547100869.209</v>
      </c>
      <c r="G14" s="16">
        <f>'BIFUbC-petroleum-diesel pre-CHP'!G14+CHP!G79</f>
        <v>10930944193423.84</v>
      </c>
      <c r="H14" s="16">
        <f>'BIFUbC-petroleum-diesel pre-CHP'!H14+CHP!H79</f>
        <v>11029691438254.707</v>
      </c>
      <c r="I14" s="16">
        <f>'BIFUbC-petroleum-diesel pre-CHP'!I14+CHP!I79</f>
        <v>11128438683085.545</v>
      </c>
      <c r="J14" s="16">
        <f>'BIFUbC-petroleum-diesel pre-CHP'!J14+CHP!J79</f>
        <v>11227185927916.387</v>
      </c>
      <c r="K14" s="16">
        <f>'BIFUbC-petroleum-diesel pre-CHP'!K14+CHP!K79</f>
        <v>11325933172747.225</v>
      </c>
      <c r="L14" s="16">
        <f>'BIFUbC-petroleum-diesel pre-CHP'!L14+CHP!L79</f>
        <v>11424680417578.084</v>
      </c>
      <c r="M14" s="16">
        <f>'BIFUbC-petroleum-diesel pre-CHP'!M14+CHP!M79</f>
        <v>11492216356938.707</v>
      </c>
      <c r="N14" s="16">
        <f>'BIFUbC-petroleum-diesel pre-CHP'!N14+CHP!N79</f>
        <v>11559752296299.352</v>
      </c>
      <c r="O14" s="16">
        <f>'BIFUbC-petroleum-diesel pre-CHP'!O14+CHP!O79</f>
        <v>11627288235659.996</v>
      </c>
      <c r="P14" s="16">
        <f>'BIFUbC-petroleum-diesel pre-CHP'!P14+CHP!P79</f>
        <v>11694824175020.639</v>
      </c>
      <c r="Q14" s="16">
        <f>'BIFUbC-petroleum-diesel pre-CHP'!Q14+CHP!Q79</f>
        <v>11762360114381.279</v>
      </c>
      <c r="R14" s="16">
        <f>'BIFUbC-petroleum-diesel pre-CHP'!R14+CHP!R79</f>
        <v>11814832598014.73</v>
      </c>
      <c r="S14" s="16">
        <f>'BIFUbC-petroleum-diesel pre-CHP'!S14+CHP!S79</f>
        <v>11867305081648.146</v>
      </c>
      <c r="T14" s="16">
        <f>'BIFUbC-petroleum-diesel pre-CHP'!T14+CHP!T79</f>
        <v>11919777565281.578</v>
      </c>
      <c r="U14" s="16">
        <f>'BIFUbC-petroleum-diesel pre-CHP'!U14+CHP!U79</f>
        <v>11972250048915.01</v>
      </c>
      <c r="V14" s="16">
        <f>'BIFUbC-petroleum-diesel pre-CHP'!V14+CHP!V79</f>
        <v>12024722532548.426</v>
      </c>
      <c r="W14" s="16">
        <f>'BIFUbC-petroleum-diesel pre-CHP'!W14+CHP!W79</f>
        <v>12097279623818.145</v>
      </c>
      <c r="X14" s="16">
        <f>'BIFUbC-petroleum-diesel pre-CHP'!X14+CHP!X79</f>
        <v>12156142664426.75</v>
      </c>
      <c r="Y14" s="16">
        <f>'BIFUbC-petroleum-diesel pre-CHP'!Y14+CHP!Y79</f>
        <v>12215005705035.375</v>
      </c>
      <c r="Z14" s="16">
        <f>'BIFUbC-petroleum-diesel pre-CHP'!Z14+CHP!Z79</f>
        <v>12273868745643.984</v>
      </c>
      <c r="AA14" s="16">
        <f>'BIFUbC-petroleum-diesel pre-CHP'!AA14+CHP!AA79</f>
        <v>12332731786252.59</v>
      </c>
      <c r="AB14" s="16">
        <f>'BIFUbC-petroleum-diesel pre-CHP'!AB14+CHP!AB79</f>
        <v>12391594826861.195</v>
      </c>
      <c r="AC14" s="16">
        <f>'BIFUbC-petroleum-diesel pre-CHP'!AC14+CHP!AC79</f>
        <v>12450457867469.82</v>
      </c>
      <c r="AD14" s="16">
        <f>'BIFUbC-petroleum-diesel pre-CHP'!AD14+CHP!AD79</f>
        <v>12509320908078.428</v>
      </c>
      <c r="AE14" s="16">
        <f>'BIFUbC-petroleum-diesel pre-CHP'!AE14+CHP!AE79</f>
        <v>12568183948687.037</v>
      </c>
      <c r="AF14" s="16">
        <f>'BIFUbC-petroleum-diesel pre-CHP'!AF14+CHP!AF79</f>
        <v>12627046989295.662</v>
      </c>
    </row>
    <row r="15" spans="1:35">
      <c r="A15" t="s">
        <v>15</v>
      </c>
      <c r="B15" s="16">
        <f>'BIFUbC-petroleum-diesel pre-CHP'!B15+CHP!B80</f>
        <v>7085190184419.9404</v>
      </c>
      <c r="C15" s="16">
        <f>'BIFUbC-petroleum-diesel pre-CHP'!C15+CHP!C80</f>
        <v>6965391444557.8164</v>
      </c>
      <c r="D15" s="16">
        <f>'BIFUbC-petroleum-diesel pre-CHP'!D15+CHP!D80</f>
        <v>6845592704695.6924</v>
      </c>
      <c r="E15" s="16">
        <f>'BIFUbC-petroleum-diesel pre-CHP'!E15+CHP!E80</f>
        <v>6725793964833.5684</v>
      </c>
      <c r="F15" s="16">
        <f>'BIFUbC-petroleum-diesel pre-CHP'!F15+CHP!F80</f>
        <v>6605995224971.4434</v>
      </c>
      <c r="G15" s="16">
        <f>'BIFUbC-petroleum-diesel pre-CHP'!G15+CHP!G80</f>
        <v>6486196485109.3193</v>
      </c>
      <c r="H15" s="16">
        <f>'BIFUbC-petroleum-diesel pre-CHP'!H15+CHP!H80</f>
        <v>6447718569130.46</v>
      </c>
      <c r="I15" s="16">
        <f>'BIFUbC-petroleum-diesel pre-CHP'!I15+CHP!I80</f>
        <v>6409240653151.5986</v>
      </c>
      <c r="J15" s="16">
        <f>'BIFUbC-petroleum-diesel pre-CHP'!J15+CHP!J80</f>
        <v>6370762737172.7383</v>
      </c>
      <c r="K15" s="16">
        <f>'BIFUbC-petroleum-diesel pre-CHP'!K15+CHP!K80</f>
        <v>6332284821193.876</v>
      </c>
      <c r="L15" s="16">
        <f>'BIFUbC-petroleum-diesel pre-CHP'!L15+CHP!L80</f>
        <v>6293806905215.0156</v>
      </c>
      <c r="M15" s="16">
        <f>'BIFUbC-petroleum-diesel pre-CHP'!M15+CHP!M80</f>
        <v>6274821286021.0703</v>
      </c>
      <c r="N15" s="16">
        <f>'BIFUbC-petroleum-diesel pre-CHP'!N15+CHP!N80</f>
        <v>6255835666827.124</v>
      </c>
      <c r="O15" s="16">
        <f>'BIFUbC-petroleum-diesel pre-CHP'!O15+CHP!O80</f>
        <v>6236850047633.1777</v>
      </c>
      <c r="P15" s="16">
        <f>'BIFUbC-petroleum-diesel pre-CHP'!P15+CHP!P80</f>
        <v>6217864428439.2314</v>
      </c>
      <c r="Q15" s="16">
        <f>'BIFUbC-petroleum-diesel pre-CHP'!Q15+CHP!Q80</f>
        <v>6198878809245.2842</v>
      </c>
      <c r="R15" s="16">
        <f>'BIFUbC-petroleum-diesel pre-CHP'!R15+CHP!R80</f>
        <v>6186400159177.168</v>
      </c>
      <c r="S15" s="16">
        <f>'BIFUbC-petroleum-diesel pre-CHP'!S15+CHP!S80</f>
        <v>6173921509109.0508</v>
      </c>
      <c r="T15" s="16">
        <f>'BIFUbC-petroleum-diesel pre-CHP'!T15+CHP!T80</f>
        <v>6161442859040.9375</v>
      </c>
      <c r="U15" s="16">
        <f>'BIFUbC-petroleum-diesel pre-CHP'!U15+CHP!U80</f>
        <v>6148964208972.8203</v>
      </c>
      <c r="V15" s="16">
        <f>'BIFUbC-petroleum-diesel pre-CHP'!V15+CHP!V80</f>
        <v>6136485558904.6992</v>
      </c>
      <c r="W15" s="16">
        <f>'BIFUbC-petroleum-diesel pre-CHP'!W15+CHP!W80</f>
        <v>6115330950002.1475</v>
      </c>
      <c r="X15" s="16">
        <f>'BIFUbC-petroleum-diesel pre-CHP'!X15+CHP!X80</f>
        <v>6100091767577.6172</v>
      </c>
      <c r="Y15" s="16">
        <f>'BIFUbC-petroleum-diesel pre-CHP'!Y15+CHP!Y80</f>
        <v>6084852585153.0879</v>
      </c>
      <c r="Z15" s="16">
        <f>'BIFUbC-petroleum-diesel pre-CHP'!Z15+CHP!Z80</f>
        <v>6069613402728.5576</v>
      </c>
      <c r="AA15" s="16">
        <f>'BIFUbC-petroleum-diesel pre-CHP'!AA15+CHP!AA80</f>
        <v>6054374220304.0313</v>
      </c>
      <c r="AB15" s="16">
        <f>'BIFUbC-petroleum-diesel pre-CHP'!AB15+CHP!AB80</f>
        <v>6039135037879.502</v>
      </c>
      <c r="AC15" s="16">
        <f>'BIFUbC-petroleum-diesel pre-CHP'!AC15+CHP!AC80</f>
        <v>6023895855454.9727</v>
      </c>
      <c r="AD15" s="16">
        <f>'BIFUbC-petroleum-diesel pre-CHP'!AD15+CHP!AD80</f>
        <v>6008656673030.4434</v>
      </c>
      <c r="AE15" s="16">
        <f>'BIFUbC-petroleum-diesel pre-CHP'!AE15+CHP!AE80</f>
        <v>5993417490605.9131</v>
      </c>
      <c r="AF15" s="16">
        <f>'BIFUbC-petroleum-diesel pre-CHP'!AF15+CHP!AF80</f>
        <v>5978178308181.3828</v>
      </c>
    </row>
    <row r="16" spans="1:35">
      <c r="A16" t="s">
        <v>16</v>
      </c>
      <c r="B16" s="16">
        <f>'BIFUbC-petroleum-diesel pre-CHP'!B16+CHP!B81</f>
        <v>1034342239424.5818</v>
      </c>
      <c r="C16" s="16">
        <f>'BIFUbC-petroleum-diesel pre-CHP'!C16+CHP!C81</f>
        <v>1062978589890.9873</v>
      </c>
      <c r="D16" s="16">
        <f>'BIFUbC-petroleum-diesel pre-CHP'!D16+CHP!D81</f>
        <v>1091614940357.3928</v>
      </c>
      <c r="E16" s="16">
        <f>'BIFUbC-petroleum-diesel pre-CHP'!E16+CHP!E81</f>
        <v>1120251290823.7983</v>
      </c>
      <c r="F16" s="16">
        <f>'BIFUbC-petroleum-diesel pre-CHP'!F16+CHP!F81</f>
        <v>1148887641290.2041</v>
      </c>
      <c r="G16" s="16">
        <f>'BIFUbC-petroleum-diesel pre-CHP'!G16+CHP!G81</f>
        <v>1177523991756.6094</v>
      </c>
      <c r="H16" s="16">
        <f>'BIFUbC-petroleum-diesel pre-CHP'!H16+CHP!H81</f>
        <v>1184330623927.4004</v>
      </c>
      <c r="I16" s="16">
        <f>'BIFUbC-petroleum-diesel pre-CHP'!I16+CHP!I81</f>
        <v>1191137256098.1912</v>
      </c>
      <c r="J16" s="16">
        <f>'BIFUbC-petroleum-diesel pre-CHP'!J16+CHP!J81</f>
        <v>1197943888268.9817</v>
      </c>
      <c r="K16" s="16">
        <f>'BIFUbC-petroleum-diesel pre-CHP'!K16+CHP!K81</f>
        <v>1204750520439.7727</v>
      </c>
      <c r="L16" s="16">
        <f>'BIFUbC-petroleum-diesel pre-CHP'!L16+CHP!L81</f>
        <v>1211557152610.5635</v>
      </c>
      <c r="M16" s="16">
        <f>'BIFUbC-petroleum-diesel pre-CHP'!M16+CHP!M81</f>
        <v>1216617114872.209</v>
      </c>
      <c r="N16" s="16">
        <f>'BIFUbC-petroleum-diesel pre-CHP'!N16+CHP!N81</f>
        <v>1221677077133.8545</v>
      </c>
      <c r="O16" s="16">
        <f>'BIFUbC-petroleum-diesel pre-CHP'!O16+CHP!O81</f>
        <v>1226737039395.5005</v>
      </c>
      <c r="P16" s="16">
        <f>'BIFUbC-petroleum-diesel pre-CHP'!P16+CHP!P81</f>
        <v>1231797001657.1462</v>
      </c>
      <c r="Q16" s="16">
        <f>'BIFUbC-petroleum-diesel pre-CHP'!Q16+CHP!Q81</f>
        <v>1236856963918.792</v>
      </c>
      <c r="R16" s="16">
        <f>'BIFUbC-petroleum-diesel pre-CHP'!R16+CHP!R81</f>
        <v>1242977198128.269</v>
      </c>
      <c r="S16" s="16">
        <f>'BIFUbC-petroleum-diesel pre-CHP'!S16+CHP!S81</f>
        <v>1249097432337.7466</v>
      </c>
      <c r="T16" s="16">
        <f>'BIFUbC-petroleum-diesel pre-CHP'!T16+CHP!T81</f>
        <v>1255217666547.2241</v>
      </c>
      <c r="U16" s="16">
        <f>'BIFUbC-petroleum-diesel pre-CHP'!U16+CHP!U81</f>
        <v>1261337900756.7017</v>
      </c>
      <c r="V16" s="16">
        <f>'BIFUbC-petroleum-diesel pre-CHP'!V16+CHP!V81</f>
        <v>1267458134966.1792</v>
      </c>
      <c r="W16" s="16">
        <f>'BIFUbC-petroleum-diesel pre-CHP'!W16+CHP!W81</f>
        <v>1272164673245.2141</v>
      </c>
      <c r="X16" s="16">
        <f>'BIFUbC-petroleum-diesel pre-CHP'!X16+CHP!X81</f>
        <v>1277835095113.1868</v>
      </c>
      <c r="Y16" s="16">
        <f>'BIFUbC-petroleum-diesel pre-CHP'!Y16+CHP!Y81</f>
        <v>1283505516981.1592</v>
      </c>
      <c r="Z16" s="16">
        <f>'BIFUbC-petroleum-diesel pre-CHP'!Z16+CHP!Z81</f>
        <v>1289175938849.1321</v>
      </c>
      <c r="AA16" s="16">
        <f>'BIFUbC-petroleum-diesel pre-CHP'!AA16+CHP!AA81</f>
        <v>1294846360717.1045</v>
      </c>
      <c r="AB16" s="16">
        <f>'BIFUbC-petroleum-diesel pre-CHP'!AB16+CHP!AB81</f>
        <v>1300516782585.0796</v>
      </c>
      <c r="AC16" s="16">
        <f>'BIFUbC-petroleum-diesel pre-CHP'!AC16+CHP!AC81</f>
        <v>1306187204453.052</v>
      </c>
      <c r="AD16" s="16">
        <f>'BIFUbC-petroleum-diesel pre-CHP'!AD16+CHP!AD81</f>
        <v>1311857626321.0249</v>
      </c>
      <c r="AE16" s="16">
        <f>'BIFUbC-petroleum-diesel pre-CHP'!AE16+CHP!AE81</f>
        <v>1317528048188.9976</v>
      </c>
      <c r="AF16" s="16">
        <f>'BIFUbC-petroleum-diesel pre-CHP'!AF16+CHP!AF81</f>
        <v>1323198470056.9702</v>
      </c>
    </row>
    <row r="17" spans="1:33">
      <c r="A17" t="s">
        <v>17</v>
      </c>
      <c r="B17" s="16">
        <f>'BIFUbC-petroleum-diesel pre-CHP'!B17+CHP!B82</f>
        <v>3669634390424.5234</v>
      </c>
      <c r="C17" s="16">
        <f>'BIFUbC-petroleum-diesel pre-CHP'!C17+CHP!C82</f>
        <v>3749184579629.6299</v>
      </c>
      <c r="D17" s="16">
        <f>'BIFUbC-petroleum-diesel pre-CHP'!D17+CHP!D82</f>
        <v>3828734768834.7373</v>
      </c>
      <c r="E17" s="16">
        <f>'BIFUbC-petroleum-diesel pre-CHP'!E17+CHP!E82</f>
        <v>3908284958039.8438</v>
      </c>
      <c r="F17" s="16">
        <f>'BIFUbC-petroleum-diesel pre-CHP'!F17+CHP!F82</f>
        <v>3987835147244.9502</v>
      </c>
      <c r="G17" s="16">
        <f>'BIFUbC-petroleum-diesel pre-CHP'!G17+CHP!G82</f>
        <v>4067385336450.0571</v>
      </c>
      <c r="H17" s="16">
        <f>'BIFUbC-petroleum-diesel pre-CHP'!H17+CHP!H82</f>
        <v>4080050868395.6128</v>
      </c>
      <c r="I17" s="16">
        <f>'BIFUbC-petroleum-diesel pre-CHP'!I17+CHP!I82</f>
        <v>4092716400341.1689</v>
      </c>
      <c r="J17" s="16">
        <f>'BIFUbC-petroleum-diesel pre-CHP'!J17+CHP!J82</f>
        <v>4105381932286.7246</v>
      </c>
      <c r="K17" s="16">
        <f>'BIFUbC-petroleum-diesel pre-CHP'!K17+CHP!K82</f>
        <v>4118047464232.2803</v>
      </c>
      <c r="L17" s="16">
        <f>'BIFUbC-petroleum-diesel pre-CHP'!L17+CHP!L82</f>
        <v>4130712996177.8359</v>
      </c>
      <c r="M17" s="16">
        <f>'BIFUbC-petroleum-diesel pre-CHP'!M17+CHP!M82</f>
        <v>4136748350533.1426</v>
      </c>
      <c r="N17" s="16">
        <f>'BIFUbC-petroleum-diesel pre-CHP'!N17+CHP!N82</f>
        <v>4142783704888.4502</v>
      </c>
      <c r="O17" s="16">
        <f>'BIFUbC-petroleum-diesel pre-CHP'!O17+CHP!O82</f>
        <v>4148819059243.7573</v>
      </c>
      <c r="P17" s="16">
        <f>'BIFUbC-petroleum-diesel pre-CHP'!P17+CHP!P82</f>
        <v>4154854413599.0645</v>
      </c>
      <c r="Q17" s="16">
        <f>'BIFUbC-petroleum-diesel pre-CHP'!Q17+CHP!Q82</f>
        <v>4160889767954.3721</v>
      </c>
      <c r="R17" s="16">
        <f>'BIFUbC-petroleum-diesel pre-CHP'!R17+CHP!R82</f>
        <v>4172856240127.1924</v>
      </c>
      <c r="S17" s="16">
        <f>'BIFUbC-petroleum-diesel pre-CHP'!S17+CHP!S82</f>
        <v>4184822712300.0127</v>
      </c>
      <c r="T17" s="16">
        <f>'BIFUbC-petroleum-diesel pre-CHP'!T17+CHP!T82</f>
        <v>4196789184472.833</v>
      </c>
      <c r="U17" s="16">
        <f>'BIFUbC-petroleum-diesel pre-CHP'!U17+CHP!U82</f>
        <v>4208755656645.6533</v>
      </c>
      <c r="V17" s="16">
        <f>'BIFUbC-petroleum-diesel pre-CHP'!V17+CHP!V82</f>
        <v>4220722128818.4741</v>
      </c>
      <c r="W17" s="16">
        <f>'BIFUbC-petroleum-diesel pre-CHP'!W17+CHP!W82</f>
        <v>4224780443901.2764</v>
      </c>
      <c r="X17" s="16">
        <f>'BIFUbC-petroleum-diesel pre-CHP'!X17+CHP!X82</f>
        <v>4234230684272.7275</v>
      </c>
      <c r="Y17" s="16">
        <f>'BIFUbC-petroleum-diesel pre-CHP'!Y17+CHP!Y82</f>
        <v>4243680924644.1777</v>
      </c>
      <c r="Z17" s="16">
        <f>'BIFUbC-petroleum-diesel pre-CHP'!Z17+CHP!Z82</f>
        <v>4253131165015.6279</v>
      </c>
      <c r="AA17" s="16">
        <f>'BIFUbC-petroleum-diesel pre-CHP'!AA17+CHP!AA82</f>
        <v>4262581405387.0781</v>
      </c>
      <c r="AB17" s="16">
        <f>'BIFUbC-petroleum-diesel pre-CHP'!AB17+CHP!AB82</f>
        <v>4272031645758.5327</v>
      </c>
      <c r="AC17" s="16">
        <f>'BIFUbC-petroleum-diesel pre-CHP'!AC17+CHP!AC82</f>
        <v>4281481886129.9834</v>
      </c>
      <c r="AD17" s="16">
        <f>'BIFUbC-petroleum-diesel pre-CHP'!AD17+CHP!AD82</f>
        <v>4290932126501.4336</v>
      </c>
      <c r="AE17" s="16">
        <f>'BIFUbC-petroleum-diesel pre-CHP'!AE17+CHP!AE82</f>
        <v>4300382366872.8838</v>
      </c>
      <c r="AF17" s="16">
        <f>'BIFUbC-petroleum-diesel pre-CHP'!AF17+CHP!AF82</f>
        <v>4309832607244.334</v>
      </c>
    </row>
    <row r="18" spans="1:33">
      <c r="A18" t="s">
        <v>18</v>
      </c>
      <c r="B18" s="16">
        <f>'BIFUbC-petroleum-diesel pre-CHP'!B18+CHP!B83</f>
        <v>11263900052731.586</v>
      </c>
      <c r="C18" s="16">
        <f>'BIFUbC-petroleum-diesel pre-CHP'!C18+CHP!C83</f>
        <v>11776168988792.266</v>
      </c>
      <c r="D18" s="16">
        <f>'BIFUbC-petroleum-diesel pre-CHP'!D18+CHP!D83</f>
        <v>12288437924852.945</v>
      </c>
      <c r="E18" s="16">
        <f>'BIFUbC-petroleum-diesel pre-CHP'!E18+CHP!E83</f>
        <v>12800706860913.627</v>
      </c>
      <c r="F18" s="16">
        <f>'BIFUbC-petroleum-diesel pre-CHP'!F18+CHP!F83</f>
        <v>13312975796974.305</v>
      </c>
      <c r="G18" s="16">
        <f>'BIFUbC-petroleum-diesel pre-CHP'!G18+CHP!G83</f>
        <v>13825244733034.986</v>
      </c>
      <c r="H18" s="16">
        <f>'BIFUbC-petroleum-diesel pre-CHP'!H18+CHP!H83</f>
        <v>14076098247777.809</v>
      </c>
      <c r="I18" s="16">
        <f>'BIFUbC-petroleum-diesel pre-CHP'!I18+CHP!I83</f>
        <v>14326951762520.697</v>
      </c>
      <c r="J18" s="16">
        <f>'BIFUbC-petroleum-diesel pre-CHP'!J18+CHP!J83</f>
        <v>14577805277263.586</v>
      </c>
      <c r="K18" s="16">
        <f>'BIFUbC-petroleum-diesel pre-CHP'!K18+CHP!K83</f>
        <v>14828658792006.475</v>
      </c>
      <c r="L18" s="16">
        <f>'BIFUbC-petroleum-diesel pre-CHP'!L18+CHP!L83</f>
        <v>15079512306749.43</v>
      </c>
      <c r="M18" s="16">
        <f>'BIFUbC-petroleum-diesel pre-CHP'!M18+CHP!M83</f>
        <v>15288942830852.723</v>
      </c>
      <c r="N18" s="16">
        <f>'BIFUbC-petroleum-diesel pre-CHP'!N18+CHP!N83</f>
        <v>15498373354956.016</v>
      </c>
      <c r="O18" s="16">
        <f>'BIFUbC-petroleum-diesel pre-CHP'!O18+CHP!O83</f>
        <v>15707803879059.311</v>
      </c>
      <c r="P18" s="16">
        <f>'BIFUbC-petroleum-diesel pre-CHP'!P18+CHP!P83</f>
        <v>15917234403162.602</v>
      </c>
      <c r="Q18" s="16">
        <f>'BIFUbC-petroleum-diesel pre-CHP'!Q18+CHP!Q83</f>
        <v>16126664927265.896</v>
      </c>
      <c r="R18" s="16">
        <f>'BIFUbC-petroleum-diesel pre-CHP'!R18+CHP!R83</f>
        <v>16342270307116.707</v>
      </c>
      <c r="S18" s="16">
        <f>'BIFUbC-petroleum-diesel pre-CHP'!S18+CHP!S83</f>
        <v>16557875686967.516</v>
      </c>
      <c r="T18" s="16">
        <f>'BIFUbC-petroleum-diesel pre-CHP'!T18+CHP!T83</f>
        <v>16773481066818.33</v>
      </c>
      <c r="U18" s="16">
        <f>'BIFUbC-petroleum-diesel pre-CHP'!U18+CHP!U83</f>
        <v>16989086446669.139</v>
      </c>
      <c r="V18" s="16">
        <f>'BIFUbC-petroleum-diesel pre-CHP'!V18+CHP!V83</f>
        <v>17204691826519.949</v>
      </c>
      <c r="W18" s="16">
        <f>'BIFUbC-petroleum-diesel pre-CHP'!W18+CHP!W83</f>
        <v>17412064065374.072</v>
      </c>
      <c r="X18" s="16">
        <f>'BIFUbC-petroleum-diesel pre-CHP'!X18+CHP!X83</f>
        <v>17625049809453.199</v>
      </c>
      <c r="Y18" s="16">
        <f>'BIFUbC-petroleum-diesel pre-CHP'!Y18+CHP!Y83</f>
        <v>17838035553532.398</v>
      </c>
      <c r="Z18" s="16">
        <f>'BIFUbC-petroleum-diesel pre-CHP'!Z18+CHP!Z83</f>
        <v>18051021297611.527</v>
      </c>
      <c r="AA18" s="16">
        <f>'BIFUbC-petroleum-diesel pre-CHP'!AA18+CHP!AA83</f>
        <v>18264007041690.66</v>
      </c>
      <c r="AB18" s="16">
        <f>'BIFUbC-petroleum-diesel pre-CHP'!AB18+CHP!AB83</f>
        <v>18476992785769.793</v>
      </c>
      <c r="AC18" s="16">
        <f>'BIFUbC-petroleum-diesel pre-CHP'!AC18+CHP!AC83</f>
        <v>18689978529848.918</v>
      </c>
      <c r="AD18" s="16">
        <f>'BIFUbC-petroleum-diesel pre-CHP'!AD18+CHP!AD83</f>
        <v>18902964273928.051</v>
      </c>
      <c r="AE18" s="16">
        <f>'BIFUbC-petroleum-diesel pre-CHP'!AE18+CHP!AE83</f>
        <v>19115950018007.184</v>
      </c>
      <c r="AF18" s="16">
        <f>'BIFUbC-petroleum-diesel pre-CHP'!AF18+CHP!AF83</f>
        <v>19328935762086.313</v>
      </c>
    </row>
    <row r="19" spans="1:33">
      <c r="A19" t="s">
        <v>19</v>
      </c>
      <c r="B19" s="16">
        <f>'BIFUbC-petroleum-diesel pre-CHP'!B19+CHP!B84</f>
        <v>1961494670923.6121</v>
      </c>
      <c r="C19" s="16">
        <f>'BIFUbC-petroleum-diesel pre-CHP'!C19+CHP!C84</f>
        <v>2050701143234.1555</v>
      </c>
      <c r="D19" s="16">
        <f>'BIFUbC-petroleum-diesel pre-CHP'!D19+CHP!D84</f>
        <v>2139907615544.6992</v>
      </c>
      <c r="E19" s="16">
        <f>'BIFUbC-petroleum-diesel pre-CHP'!E19+CHP!E84</f>
        <v>2229114087855.2432</v>
      </c>
      <c r="F19" s="16">
        <f>'BIFUbC-petroleum-diesel pre-CHP'!F19+CHP!F84</f>
        <v>2318320560165.7871</v>
      </c>
      <c r="G19" s="16">
        <f>'BIFUbC-petroleum-diesel pre-CHP'!G19+CHP!G84</f>
        <v>2407527032476.3306</v>
      </c>
      <c r="H19" s="16">
        <f>'BIFUbC-petroleum-diesel pre-CHP'!H19+CHP!H84</f>
        <v>2451210643840.689</v>
      </c>
      <c r="I19" s="16">
        <f>'BIFUbC-petroleum-diesel pre-CHP'!I19+CHP!I84</f>
        <v>2494894255205.0591</v>
      </c>
      <c r="J19" s="16">
        <f>'BIFUbC-petroleum-diesel pre-CHP'!J19+CHP!J84</f>
        <v>2538577866569.4292</v>
      </c>
      <c r="K19" s="16">
        <f>'BIFUbC-petroleum-diesel pre-CHP'!K19+CHP!K84</f>
        <v>2582261477933.7993</v>
      </c>
      <c r="L19" s="16">
        <f>'BIFUbC-petroleum-diesel pre-CHP'!L19+CHP!L84</f>
        <v>2625945089298.1807</v>
      </c>
      <c r="M19" s="16">
        <f>'BIFUbC-petroleum-diesel pre-CHP'!M19+CHP!M84</f>
        <v>2662415304324.4341</v>
      </c>
      <c r="N19" s="16">
        <f>'BIFUbC-petroleum-diesel pre-CHP'!N19+CHP!N84</f>
        <v>2698885519350.6875</v>
      </c>
      <c r="O19" s="16">
        <f>'BIFUbC-petroleum-diesel pre-CHP'!O19+CHP!O84</f>
        <v>2735355734376.9414</v>
      </c>
      <c r="P19" s="16">
        <f>'BIFUbC-petroleum-diesel pre-CHP'!P19+CHP!P84</f>
        <v>2771825949403.1948</v>
      </c>
      <c r="Q19" s="16">
        <f>'BIFUbC-petroleum-diesel pre-CHP'!Q19+CHP!Q84</f>
        <v>2808296164429.4482</v>
      </c>
      <c r="R19" s="16">
        <f>'BIFUbC-petroleum-diesel pre-CHP'!R19+CHP!R84</f>
        <v>2845841668350.8247</v>
      </c>
      <c r="S19" s="16">
        <f>'BIFUbC-petroleum-diesel pre-CHP'!S19+CHP!S84</f>
        <v>2883387172272.2012</v>
      </c>
      <c r="T19" s="16">
        <f>'BIFUbC-petroleum-diesel pre-CHP'!T19+CHP!T84</f>
        <v>2920932676193.5776</v>
      </c>
      <c r="U19" s="16">
        <f>'BIFUbC-petroleum-diesel pre-CHP'!U19+CHP!U84</f>
        <v>2958478180114.9546</v>
      </c>
      <c r="V19" s="16">
        <f>'BIFUbC-petroleum-diesel pre-CHP'!V19+CHP!V84</f>
        <v>2996023684036.3311</v>
      </c>
      <c r="W19" s="16">
        <f>'BIFUbC-petroleum-diesel pre-CHP'!W19+CHP!W84</f>
        <v>3032135469430.8765</v>
      </c>
      <c r="X19" s="16">
        <f>'BIFUbC-petroleum-diesel pre-CHP'!X19+CHP!X84</f>
        <v>3069224790184.624</v>
      </c>
      <c r="Y19" s="16">
        <f>'BIFUbC-petroleum-diesel pre-CHP'!Y19+CHP!Y84</f>
        <v>3106314110938.3828</v>
      </c>
      <c r="Z19" s="16">
        <f>'BIFUbC-petroleum-diesel pre-CHP'!Z19+CHP!Z84</f>
        <v>3143403431692.1304</v>
      </c>
      <c r="AA19" s="16">
        <f>'BIFUbC-petroleum-diesel pre-CHP'!AA19+CHP!AA84</f>
        <v>3180492752445.8779</v>
      </c>
      <c r="AB19" s="16">
        <f>'BIFUbC-petroleum-diesel pre-CHP'!AB19+CHP!AB84</f>
        <v>3217582073199.6255</v>
      </c>
      <c r="AC19" s="16">
        <f>'BIFUbC-petroleum-diesel pre-CHP'!AC19+CHP!AC84</f>
        <v>3254671393953.373</v>
      </c>
      <c r="AD19" s="16">
        <f>'BIFUbC-petroleum-diesel pre-CHP'!AD19+CHP!AD84</f>
        <v>3291760714707.1206</v>
      </c>
      <c r="AE19" s="16">
        <f>'BIFUbC-petroleum-diesel pre-CHP'!AE19+CHP!AE84</f>
        <v>3328850035460.8682</v>
      </c>
      <c r="AF19" s="16">
        <f>'BIFUbC-petroleum-diesel pre-CHP'!AF19+CHP!AF84</f>
        <v>3365939356214.6157</v>
      </c>
    </row>
    <row r="20" spans="1:33">
      <c r="A20" t="s">
        <v>20</v>
      </c>
      <c r="B20" s="16">
        <f>'BIFUbC-petroleum-diesel pre-CHP'!B20+CHP!B85</f>
        <v>3062137132783.6929</v>
      </c>
      <c r="C20" s="16">
        <f>'BIFUbC-petroleum-diesel pre-CHP'!C20+CHP!C85</f>
        <v>3201399530686.6812</v>
      </c>
      <c r="D20" s="16">
        <f>'BIFUbC-petroleum-diesel pre-CHP'!D20+CHP!D85</f>
        <v>3340661928589.6699</v>
      </c>
      <c r="E20" s="16">
        <f>'BIFUbC-petroleum-diesel pre-CHP'!E20+CHP!E85</f>
        <v>3479924326492.6597</v>
      </c>
      <c r="F20" s="16">
        <f>'BIFUbC-petroleum-diesel pre-CHP'!F20+CHP!F85</f>
        <v>3619186724395.6479</v>
      </c>
      <c r="G20" s="16">
        <f>'BIFUbC-petroleum-diesel pre-CHP'!G20+CHP!G85</f>
        <v>3758449122298.6367</v>
      </c>
      <c r="H20" s="16">
        <f>'BIFUbC-petroleum-diesel pre-CHP'!H20+CHP!H85</f>
        <v>3826644672577.603</v>
      </c>
      <c r="I20" s="16">
        <f>'BIFUbC-petroleum-diesel pre-CHP'!I20+CHP!I85</f>
        <v>3894840222856.5859</v>
      </c>
      <c r="J20" s="16">
        <f>'BIFUbC-petroleum-diesel pre-CHP'!J20+CHP!J85</f>
        <v>3963035773135.5693</v>
      </c>
      <c r="K20" s="16">
        <f>'BIFUbC-petroleum-diesel pre-CHP'!K20+CHP!K85</f>
        <v>4031231323414.5532</v>
      </c>
      <c r="L20" s="16">
        <f>'BIFUbC-petroleum-diesel pre-CHP'!L20+CHP!L85</f>
        <v>4099426873693.5542</v>
      </c>
      <c r="M20" s="16">
        <f>'BIFUbC-petroleum-diesel pre-CHP'!M20+CHP!M85</f>
        <v>4156361415157.2388</v>
      </c>
      <c r="N20" s="16">
        <f>'BIFUbC-petroleum-diesel pre-CHP'!N20+CHP!N85</f>
        <v>4213295956620.9229</v>
      </c>
      <c r="O20" s="16">
        <f>'BIFUbC-petroleum-diesel pre-CHP'!O20+CHP!O85</f>
        <v>4270230498084.6074</v>
      </c>
      <c r="P20" s="16">
        <f>'BIFUbC-petroleum-diesel pre-CHP'!P20+CHP!P85</f>
        <v>4327165039548.2915</v>
      </c>
      <c r="Q20" s="16">
        <f>'BIFUbC-petroleum-diesel pre-CHP'!Q20+CHP!Q85</f>
        <v>4384099581011.9771</v>
      </c>
      <c r="R20" s="16">
        <f>'BIFUbC-petroleum-diesel pre-CHP'!R20+CHP!R85</f>
        <v>4442712782174.8359</v>
      </c>
      <c r="S20" s="16">
        <f>'BIFUbC-petroleum-diesel pre-CHP'!S20+CHP!S85</f>
        <v>4501325983337.6963</v>
      </c>
      <c r="T20" s="16">
        <f>'BIFUbC-petroleum-diesel pre-CHP'!T20+CHP!T85</f>
        <v>4559939184500.5557</v>
      </c>
      <c r="U20" s="16">
        <f>'BIFUbC-petroleum-diesel pre-CHP'!U20+CHP!U85</f>
        <v>4618552385663.4141</v>
      </c>
      <c r="V20" s="16">
        <f>'BIFUbC-petroleum-diesel pre-CHP'!V20+CHP!V85</f>
        <v>4677165586826.2744</v>
      </c>
      <c r="W20" s="16">
        <f>'BIFUbC-petroleum-diesel pre-CHP'!W20+CHP!W85</f>
        <v>4733540575056.9004</v>
      </c>
      <c r="X20" s="16">
        <f>'BIFUbC-petroleum-diesel pre-CHP'!X20+CHP!X85</f>
        <v>4791441617559.5029</v>
      </c>
      <c r="Y20" s="16">
        <f>'BIFUbC-petroleum-diesel pre-CHP'!Y20+CHP!Y85</f>
        <v>4849342660062.1221</v>
      </c>
      <c r="Z20" s="16">
        <f>'BIFUbC-petroleum-diesel pre-CHP'!Z20+CHP!Z85</f>
        <v>4907243702564.7236</v>
      </c>
      <c r="AA20" s="16">
        <f>'BIFUbC-petroleum-diesel pre-CHP'!AA20+CHP!AA85</f>
        <v>4965144745067.3262</v>
      </c>
      <c r="AB20" s="16">
        <f>'BIFUbC-petroleum-diesel pre-CHP'!AB20+CHP!AB85</f>
        <v>5023045787569.9277</v>
      </c>
      <c r="AC20" s="16">
        <f>'BIFUbC-petroleum-diesel pre-CHP'!AC20+CHP!AC85</f>
        <v>5080946830072.5293</v>
      </c>
      <c r="AD20" s="16">
        <f>'BIFUbC-petroleum-diesel pre-CHP'!AD20+CHP!AD85</f>
        <v>5138847872575.1318</v>
      </c>
      <c r="AE20" s="16">
        <f>'BIFUbC-petroleum-diesel pre-CHP'!AE20+CHP!AE85</f>
        <v>5196748915077.7334</v>
      </c>
      <c r="AF20" s="16">
        <f>'BIFUbC-petroleum-diesel pre-CHP'!AF20+CHP!AF85</f>
        <v>5254649957580.335</v>
      </c>
    </row>
    <row r="21" spans="1:33">
      <c r="A21" t="s">
        <v>21</v>
      </c>
      <c r="B21" s="16">
        <f>'BIFUbC-petroleum-diesel pre-CHP'!B21+CHP!B86</f>
        <v>3197116678555.2852</v>
      </c>
      <c r="C21" s="16">
        <f>'BIFUbC-petroleum-diesel pre-CHP'!C21+CHP!C86</f>
        <v>3342517787559.9937</v>
      </c>
      <c r="D21" s="16">
        <f>'BIFUbC-petroleum-diesel pre-CHP'!D21+CHP!D86</f>
        <v>3487918896564.7026</v>
      </c>
      <c r="E21" s="16">
        <f>'BIFUbC-petroleum-diesel pre-CHP'!E21+CHP!E86</f>
        <v>3633320005569.4111</v>
      </c>
      <c r="F21" s="16">
        <f>'BIFUbC-petroleum-diesel pre-CHP'!F21+CHP!F86</f>
        <v>3778721114574.1206</v>
      </c>
      <c r="G21" s="16">
        <f>'BIFUbC-petroleum-diesel pre-CHP'!G21+CHP!G86</f>
        <v>3924122223578.8291</v>
      </c>
      <c r="H21" s="16">
        <f>'BIFUbC-petroleum-diesel pre-CHP'!H21+CHP!H86</f>
        <v>3995323845761.5474</v>
      </c>
      <c r="I21" s="16">
        <f>'BIFUbC-petroleum-diesel pre-CHP'!I21+CHP!I86</f>
        <v>4066525467944.2842</v>
      </c>
      <c r="J21" s="16">
        <f>'BIFUbC-petroleum-diesel pre-CHP'!J21+CHP!J86</f>
        <v>4137727090127.0215</v>
      </c>
      <c r="K21" s="16">
        <f>'BIFUbC-petroleum-diesel pre-CHP'!K21+CHP!K86</f>
        <v>4208928712309.7578</v>
      </c>
      <c r="L21" s="16">
        <f>'BIFUbC-petroleum-diesel pre-CHP'!L21+CHP!L86</f>
        <v>4280130334492.5122</v>
      </c>
      <c r="M21" s="16">
        <f>'BIFUbC-petroleum-diesel pre-CHP'!M21+CHP!M86</f>
        <v>4339574560601.9976</v>
      </c>
      <c r="N21" s="16">
        <f>'BIFUbC-petroleum-diesel pre-CHP'!N21+CHP!N86</f>
        <v>4399018786711.4814</v>
      </c>
      <c r="O21" s="16">
        <f>'BIFUbC-petroleum-diesel pre-CHP'!O21+CHP!O86</f>
        <v>4458463012820.9668</v>
      </c>
      <c r="P21" s="16">
        <f>'BIFUbC-petroleum-diesel pre-CHP'!P21+CHP!P86</f>
        <v>4517907238930.4521</v>
      </c>
      <c r="Q21" s="16">
        <f>'BIFUbC-petroleum-diesel pre-CHP'!Q21+CHP!Q86</f>
        <v>4577351465039.9365</v>
      </c>
      <c r="R21" s="16">
        <f>'BIFUbC-petroleum-diesel pre-CHP'!R21+CHP!R86</f>
        <v>4638548346464.6895</v>
      </c>
      <c r="S21" s="16">
        <f>'BIFUbC-petroleum-diesel pre-CHP'!S21+CHP!S86</f>
        <v>4699745227889.4404</v>
      </c>
      <c r="T21" s="16">
        <f>'BIFUbC-petroleum-diesel pre-CHP'!T21+CHP!T86</f>
        <v>4760942109314.1934</v>
      </c>
      <c r="U21" s="16">
        <f>'BIFUbC-petroleum-diesel pre-CHP'!U21+CHP!U86</f>
        <v>4822138990738.9463</v>
      </c>
      <c r="V21" s="16">
        <f>'BIFUbC-petroleum-diesel pre-CHP'!V21+CHP!V86</f>
        <v>4883335872163.6973</v>
      </c>
      <c r="W21" s="16">
        <f>'BIFUbC-petroleum-diesel pre-CHP'!W21+CHP!W86</f>
        <v>4942195879834.7598</v>
      </c>
      <c r="X21" s="16">
        <f>'BIFUbC-petroleum-diesel pre-CHP'!X21+CHP!X86</f>
        <v>5002649210519.7002</v>
      </c>
      <c r="Y21" s="16">
        <f>'BIFUbC-petroleum-diesel pre-CHP'!Y21+CHP!Y86</f>
        <v>5063102541204.6592</v>
      </c>
      <c r="Z21" s="16">
        <f>'BIFUbC-petroleum-diesel pre-CHP'!Z21+CHP!Z86</f>
        <v>5123555871889.5996</v>
      </c>
      <c r="AA21" s="16">
        <f>'BIFUbC-petroleum-diesel pre-CHP'!AA21+CHP!AA86</f>
        <v>5184009202574.5391</v>
      </c>
      <c r="AB21" s="16">
        <f>'BIFUbC-petroleum-diesel pre-CHP'!AB21+CHP!AB86</f>
        <v>5244462533259.4785</v>
      </c>
      <c r="AC21" s="16">
        <f>'BIFUbC-petroleum-diesel pre-CHP'!AC21+CHP!AC86</f>
        <v>5304915863944.4189</v>
      </c>
      <c r="AD21" s="16">
        <f>'BIFUbC-petroleum-diesel pre-CHP'!AD21+CHP!AD86</f>
        <v>5365369194629.3594</v>
      </c>
      <c r="AE21" s="16">
        <f>'BIFUbC-petroleum-diesel pre-CHP'!AE21+CHP!AE86</f>
        <v>5425822525314.2988</v>
      </c>
      <c r="AF21" s="16">
        <f>'BIFUbC-petroleum-diesel pre-CHP'!AF21+CHP!AF86</f>
        <v>5486275855999.2402</v>
      </c>
    </row>
    <row r="22" spans="1:33">
      <c r="A22" t="s">
        <v>22</v>
      </c>
      <c r="B22" s="16">
        <f>'BIFUbC-petroleum-diesel pre-CHP'!B22+CHP!B87</f>
        <v>818719865296.67615</v>
      </c>
      <c r="C22" s="16">
        <f>'BIFUbC-petroleum-diesel pre-CHP'!C22+CHP!C87</f>
        <v>855954282537.93738</v>
      </c>
      <c r="D22" s="16">
        <f>'BIFUbC-petroleum-diesel pre-CHP'!D22+CHP!D87</f>
        <v>893188699779.19836</v>
      </c>
      <c r="E22" s="16">
        <f>'BIFUbC-petroleum-diesel pre-CHP'!E22+CHP!E87</f>
        <v>930423117020.45972</v>
      </c>
      <c r="F22" s="16">
        <f>'BIFUbC-petroleum-diesel pre-CHP'!F22+CHP!F87</f>
        <v>967657534261.7207</v>
      </c>
      <c r="G22" s="16">
        <f>'BIFUbC-petroleum-diesel pre-CHP'!G22+CHP!G87</f>
        <v>1004891951502.9818</v>
      </c>
      <c r="H22" s="16">
        <f>'BIFUbC-petroleum-diesel pre-CHP'!H22+CHP!H87</f>
        <v>1023125312491.4468</v>
      </c>
      <c r="I22" s="16">
        <f>'BIFUbC-petroleum-diesel pre-CHP'!I22+CHP!I87</f>
        <v>1041358673479.9161</v>
      </c>
      <c r="J22" s="16">
        <f>'BIFUbC-petroleum-diesel pre-CHP'!J22+CHP!J87</f>
        <v>1059592034468.3855</v>
      </c>
      <c r="K22" s="16">
        <f>'BIFUbC-petroleum-diesel pre-CHP'!K22+CHP!K87</f>
        <v>1077825395456.8551</v>
      </c>
      <c r="L22" s="16">
        <f>'BIFUbC-petroleum-diesel pre-CHP'!L22+CHP!L87</f>
        <v>1096058756445.3293</v>
      </c>
      <c r="M22" s="16">
        <f>'BIFUbC-petroleum-diesel pre-CHP'!M22+CHP!M87</f>
        <v>1111281275260.3181</v>
      </c>
      <c r="N22" s="16">
        <f>'BIFUbC-petroleum-diesel pre-CHP'!N22+CHP!N87</f>
        <v>1126503794075.3071</v>
      </c>
      <c r="O22" s="16">
        <f>'BIFUbC-petroleum-diesel pre-CHP'!O22+CHP!O87</f>
        <v>1141726312890.2959</v>
      </c>
      <c r="P22" s="16">
        <f>'BIFUbC-petroleum-diesel pre-CHP'!P22+CHP!P87</f>
        <v>1156948831705.2849</v>
      </c>
      <c r="Q22" s="16">
        <f>'BIFUbC-petroleum-diesel pre-CHP'!Q22+CHP!Q87</f>
        <v>1172171350520.2737</v>
      </c>
      <c r="R22" s="16">
        <f>'BIFUbC-petroleum-diesel pre-CHP'!R22+CHP!R87</f>
        <v>1187842690528.825</v>
      </c>
      <c r="S22" s="16">
        <f>'BIFUbC-petroleum-diesel pre-CHP'!S22+CHP!S87</f>
        <v>1203514030537.376</v>
      </c>
      <c r="T22" s="16">
        <f>'BIFUbC-petroleum-diesel pre-CHP'!T22+CHP!T87</f>
        <v>1219185370545.9275</v>
      </c>
      <c r="U22" s="16">
        <f>'BIFUbC-petroleum-diesel pre-CHP'!U22+CHP!U87</f>
        <v>1234856710554.4785</v>
      </c>
      <c r="V22" s="16">
        <f>'BIFUbC-petroleum-diesel pre-CHP'!V22+CHP!V87</f>
        <v>1250528050563.0298</v>
      </c>
      <c r="W22" s="16">
        <f>'BIFUbC-petroleum-diesel pre-CHP'!W22+CHP!W87</f>
        <v>1265600962313.4978</v>
      </c>
      <c r="X22" s="16">
        <f>'BIFUbC-petroleum-diesel pre-CHP'!X22+CHP!X87</f>
        <v>1281081893330.8401</v>
      </c>
      <c r="Y22" s="16">
        <f>'BIFUbC-petroleum-diesel pre-CHP'!Y22+CHP!Y87</f>
        <v>1296562824348.1875</v>
      </c>
      <c r="Z22" s="16">
        <f>'BIFUbC-petroleum-diesel pre-CHP'!Z22+CHP!Z87</f>
        <v>1312043755365.53</v>
      </c>
      <c r="AA22" s="16">
        <f>'BIFUbC-petroleum-diesel pre-CHP'!AA22+CHP!AA87</f>
        <v>1327524686382.8726</v>
      </c>
      <c r="AB22" s="16">
        <f>'BIFUbC-petroleum-diesel pre-CHP'!AB22+CHP!AB87</f>
        <v>1343005617400.2151</v>
      </c>
      <c r="AC22" s="16">
        <f>'BIFUbC-petroleum-diesel pre-CHP'!AC22+CHP!AC87</f>
        <v>1358486548417.5576</v>
      </c>
      <c r="AD22" s="16">
        <f>'BIFUbC-petroleum-diesel pre-CHP'!AD22+CHP!AD87</f>
        <v>1373967479434.8999</v>
      </c>
      <c r="AE22" s="16">
        <f>'BIFUbC-petroleum-diesel pre-CHP'!AE22+CHP!AE87</f>
        <v>1389448410452.2427</v>
      </c>
      <c r="AF22" s="16">
        <f>'BIFUbC-petroleum-diesel pre-CHP'!AF22+CHP!AF87</f>
        <v>1404929341469.5852</v>
      </c>
    </row>
    <row r="23" spans="1:33">
      <c r="A23" t="s">
        <v>23</v>
      </c>
      <c r="B23" s="16">
        <f>'BIFUbC-petroleum-diesel pre-CHP'!B23+CHP!B88</f>
        <v>12831384767868.67</v>
      </c>
      <c r="C23" s="16">
        <f>'BIFUbC-petroleum-diesel pre-CHP'!C23+CHP!C88</f>
        <v>13127687691190.598</v>
      </c>
      <c r="D23" s="16">
        <f>'BIFUbC-petroleum-diesel pre-CHP'!D23+CHP!D88</f>
        <v>13423990614512.523</v>
      </c>
      <c r="E23" s="16">
        <f>'BIFUbC-petroleum-diesel pre-CHP'!E23+CHP!E88</f>
        <v>13720293537834.453</v>
      </c>
      <c r="F23" s="16">
        <f>'BIFUbC-petroleum-diesel pre-CHP'!F23+CHP!F88</f>
        <v>14016596461156.381</v>
      </c>
      <c r="G23" s="16">
        <f>'BIFUbC-petroleum-diesel pre-CHP'!G23+CHP!G88</f>
        <v>14312899384478.307</v>
      </c>
      <c r="H23" s="16">
        <f>'BIFUbC-petroleum-diesel pre-CHP'!H23+CHP!H88</f>
        <v>14443881011308.604</v>
      </c>
      <c r="I23" s="16">
        <f>'BIFUbC-petroleum-diesel pre-CHP'!I23+CHP!I88</f>
        <v>14574862638138.859</v>
      </c>
      <c r="J23" s="16">
        <f>'BIFUbC-petroleum-diesel pre-CHP'!J23+CHP!J88</f>
        <v>14705844264969.117</v>
      </c>
      <c r="K23" s="16">
        <f>'BIFUbC-petroleum-diesel pre-CHP'!K23+CHP!K88</f>
        <v>14836825891799.373</v>
      </c>
      <c r="L23" s="16">
        <f>'BIFUbC-petroleum-diesel pre-CHP'!L23+CHP!L88</f>
        <v>14967807518629.658</v>
      </c>
      <c r="M23" s="16">
        <f>'BIFUbC-petroleum-diesel pre-CHP'!M23+CHP!M88</f>
        <v>15059540902091.52</v>
      </c>
      <c r="N23" s="16">
        <f>'BIFUbC-petroleum-diesel pre-CHP'!N23+CHP!N88</f>
        <v>15151274285553.41</v>
      </c>
      <c r="O23" s="16">
        <f>'BIFUbC-petroleum-diesel pre-CHP'!O23+CHP!O88</f>
        <v>15243007669015.301</v>
      </c>
      <c r="P23" s="16">
        <f>'BIFUbC-petroleum-diesel pre-CHP'!P23+CHP!P88</f>
        <v>15334741052477.188</v>
      </c>
      <c r="Q23" s="16">
        <f>'BIFUbC-petroleum-diesel pre-CHP'!Q23+CHP!Q88</f>
        <v>15426474435939.072</v>
      </c>
      <c r="R23" s="16">
        <f>'BIFUbC-petroleum-diesel pre-CHP'!R23+CHP!R88</f>
        <v>15498205001528.689</v>
      </c>
      <c r="S23" s="16">
        <f>'BIFUbC-petroleum-diesel pre-CHP'!S23+CHP!S88</f>
        <v>15569935567118.254</v>
      </c>
      <c r="T23" s="16">
        <f>'BIFUbC-petroleum-diesel pre-CHP'!T23+CHP!T88</f>
        <v>15641666132707.84</v>
      </c>
      <c r="U23" s="16">
        <f>'BIFUbC-petroleum-diesel pre-CHP'!U23+CHP!U88</f>
        <v>15713396698297.43</v>
      </c>
      <c r="V23" s="16">
        <f>'BIFUbC-petroleum-diesel pre-CHP'!V23+CHP!V88</f>
        <v>15785127263886.992</v>
      </c>
      <c r="W23" s="16">
        <f>'BIFUbC-petroleum-diesel pre-CHP'!W23+CHP!W88</f>
        <v>15883528253306.324</v>
      </c>
      <c r="X23" s="16">
        <f>'BIFUbC-petroleum-diesel pre-CHP'!X23+CHP!X88</f>
        <v>15963744862841.727</v>
      </c>
      <c r="Y23" s="16">
        <f>'BIFUbC-petroleum-diesel pre-CHP'!Y23+CHP!Y88</f>
        <v>16043961472377.156</v>
      </c>
      <c r="Z23" s="16">
        <f>'BIFUbC-petroleum-diesel pre-CHP'!Z23+CHP!Z88</f>
        <v>16124178081912.563</v>
      </c>
      <c r="AA23" s="16">
        <f>'BIFUbC-petroleum-diesel pre-CHP'!AA23+CHP!AA88</f>
        <v>16204394691447.969</v>
      </c>
      <c r="AB23" s="16">
        <f>'BIFUbC-petroleum-diesel pre-CHP'!AB23+CHP!AB88</f>
        <v>16284611300983.371</v>
      </c>
      <c r="AC23" s="16">
        <f>'BIFUbC-petroleum-diesel pre-CHP'!AC23+CHP!AC88</f>
        <v>16364827910518.801</v>
      </c>
      <c r="AD23" s="16">
        <f>'BIFUbC-petroleum-diesel pre-CHP'!AD23+CHP!AD88</f>
        <v>16445044520054.209</v>
      </c>
      <c r="AE23" s="16">
        <f>'BIFUbC-petroleum-diesel pre-CHP'!AE23+CHP!AE88</f>
        <v>16525261129589.613</v>
      </c>
      <c r="AF23" s="16">
        <f>'BIFUbC-petroleum-diesel pre-CHP'!AF23+CHP!AF88</f>
        <v>16605477739125.043</v>
      </c>
    </row>
    <row r="24" spans="1:33">
      <c r="A24" t="s">
        <v>24</v>
      </c>
      <c r="B24" s="16">
        <f>'BIFUbC-petroleum-diesel pre-CHP'!B24+CHP!B89</f>
        <v>0</v>
      </c>
      <c r="C24" s="16">
        <f>'BIFUbC-petroleum-diesel pre-CHP'!C24+CHP!C89</f>
        <v>0</v>
      </c>
      <c r="D24" s="16">
        <f>'BIFUbC-petroleum-diesel pre-CHP'!D24+CHP!D89</f>
        <v>0</v>
      </c>
      <c r="E24" s="16">
        <f>'BIFUbC-petroleum-diesel pre-CHP'!E24+CHP!E89</f>
        <v>0</v>
      </c>
      <c r="F24" s="16">
        <f>'BIFUbC-petroleum-diesel pre-CHP'!F24+CHP!F89</f>
        <v>0</v>
      </c>
      <c r="G24" s="16">
        <f>'BIFUbC-petroleum-diesel pre-CHP'!G24+CHP!G89</f>
        <v>0</v>
      </c>
      <c r="H24" s="16">
        <f>'BIFUbC-petroleum-diesel pre-CHP'!H24+CHP!H89</f>
        <v>0</v>
      </c>
      <c r="I24" s="16">
        <f>'BIFUbC-petroleum-diesel pre-CHP'!I24+CHP!I89</f>
        <v>0</v>
      </c>
      <c r="J24" s="16">
        <f>'BIFUbC-petroleum-diesel pre-CHP'!J24+CHP!J89</f>
        <v>0</v>
      </c>
      <c r="K24" s="16">
        <f>'BIFUbC-petroleum-diesel pre-CHP'!K24+CHP!K89</f>
        <v>0</v>
      </c>
      <c r="L24" s="16">
        <f>'BIFUbC-petroleum-diesel pre-CHP'!L24+CHP!L89</f>
        <v>0</v>
      </c>
      <c r="M24" s="16">
        <f>'BIFUbC-petroleum-diesel pre-CHP'!M24+CHP!M89</f>
        <v>0</v>
      </c>
      <c r="N24" s="16">
        <f>'BIFUbC-petroleum-diesel pre-CHP'!N24+CHP!N89</f>
        <v>0</v>
      </c>
      <c r="O24" s="16">
        <f>'BIFUbC-petroleum-diesel pre-CHP'!O24+CHP!O89</f>
        <v>0</v>
      </c>
      <c r="P24" s="16">
        <f>'BIFUbC-petroleum-diesel pre-CHP'!P24+CHP!P89</f>
        <v>0</v>
      </c>
      <c r="Q24" s="16">
        <f>'BIFUbC-petroleum-diesel pre-CHP'!Q24+CHP!Q89</f>
        <v>0</v>
      </c>
      <c r="R24" s="16">
        <f>'BIFUbC-petroleum-diesel pre-CHP'!R24+CHP!R89</f>
        <v>0</v>
      </c>
      <c r="S24" s="16">
        <f>'BIFUbC-petroleum-diesel pre-CHP'!S24+CHP!S89</f>
        <v>0</v>
      </c>
      <c r="T24" s="16">
        <f>'BIFUbC-petroleum-diesel pre-CHP'!T24+CHP!T89</f>
        <v>0</v>
      </c>
      <c r="U24" s="16">
        <f>'BIFUbC-petroleum-diesel pre-CHP'!U24+CHP!U89</f>
        <v>0</v>
      </c>
      <c r="V24" s="16">
        <f>'BIFUbC-petroleum-diesel pre-CHP'!V24+CHP!V89</f>
        <v>0</v>
      </c>
      <c r="W24" s="16">
        <f>'BIFUbC-petroleum-diesel pre-CHP'!W24+CHP!W89</f>
        <v>0</v>
      </c>
      <c r="X24" s="16">
        <f>'BIFUbC-petroleum-diesel pre-CHP'!X24+CHP!X89</f>
        <v>0</v>
      </c>
      <c r="Y24" s="16">
        <f>'BIFUbC-petroleum-diesel pre-CHP'!Y24+CHP!Y89</f>
        <v>0</v>
      </c>
      <c r="Z24" s="16">
        <f>'BIFUbC-petroleum-diesel pre-CHP'!Z24+CHP!Z89</f>
        <v>0</v>
      </c>
      <c r="AA24" s="16">
        <f>'BIFUbC-petroleum-diesel pre-CHP'!AA24+CHP!AA89</f>
        <v>0</v>
      </c>
      <c r="AB24" s="16">
        <f>'BIFUbC-petroleum-diesel pre-CHP'!AB24+CHP!AB89</f>
        <v>0</v>
      </c>
      <c r="AC24" s="16">
        <f>'BIFUbC-petroleum-diesel pre-CHP'!AC24+CHP!AC89</f>
        <v>0</v>
      </c>
      <c r="AD24" s="16">
        <f>'BIFUbC-petroleum-diesel pre-CHP'!AD24+CHP!AD89</f>
        <v>0</v>
      </c>
      <c r="AE24" s="16">
        <f>'BIFUbC-petroleum-diesel pre-CHP'!AE24+CHP!AE89</f>
        <v>0</v>
      </c>
      <c r="AF24" s="16">
        <f>'BIFUbC-petroleum-diesel pre-CHP'!AF24+CHP!AF89</f>
        <v>0</v>
      </c>
    </row>
    <row r="25" spans="1:33">
      <c r="A25" t="s">
        <v>25</v>
      </c>
      <c r="B25" s="16">
        <f>'BIFUbC-petroleum-diesel pre-CHP'!B25+CHP!B90</f>
        <v>592859046923.44189</v>
      </c>
      <c r="C25" s="16">
        <f>'BIFUbC-petroleum-diesel pre-CHP'!C25+CHP!C90</f>
        <v>593451905970.36523</v>
      </c>
      <c r="D25" s="16">
        <f>'BIFUbC-petroleum-diesel pre-CHP'!D25+CHP!D90</f>
        <v>594045357876.33569</v>
      </c>
      <c r="E25" s="16">
        <f>'BIFUbC-petroleum-diesel pre-CHP'!E25+CHP!E90</f>
        <v>594639403234.21191</v>
      </c>
      <c r="F25" s="16">
        <f>'BIFUbC-petroleum-diesel pre-CHP'!F25+CHP!F90</f>
        <v>595234042637.44604</v>
      </c>
      <c r="G25" s="16">
        <f>'BIFUbC-petroleum-diesel pre-CHP'!G25+CHP!G90</f>
        <v>595829276680.08337</v>
      </c>
      <c r="H25" s="16">
        <f>'BIFUbC-petroleum-diesel pre-CHP'!H25+CHP!H90</f>
        <v>596425105956.76343</v>
      </c>
      <c r="I25" s="16">
        <f>'BIFUbC-petroleum-diesel pre-CHP'!I25+CHP!I90</f>
        <v>597021531062.72021</v>
      </c>
      <c r="J25" s="16">
        <f>'BIFUbC-petroleum-diesel pre-CHP'!J25+CHP!J90</f>
        <v>597618552593.78284</v>
      </c>
      <c r="K25" s="16">
        <f>'BIFUbC-petroleum-diesel pre-CHP'!K25+CHP!K90</f>
        <v>598216171146.37659</v>
      </c>
      <c r="L25" s="16">
        <f>'BIFUbC-petroleum-diesel pre-CHP'!L25+CHP!L90</f>
        <v>598814387317.52295</v>
      </c>
      <c r="M25" s="16">
        <f>'BIFUbC-petroleum-diesel pre-CHP'!M25+CHP!M90</f>
        <v>599413201704.84033</v>
      </c>
      <c r="N25" s="16">
        <f>'BIFUbC-petroleum-diesel pre-CHP'!N25+CHP!N90</f>
        <v>600012614906.54517</v>
      </c>
      <c r="O25" s="16">
        <f>'BIFUbC-petroleum-diesel pre-CHP'!O25+CHP!O90</f>
        <v>600612627521.45154</v>
      </c>
      <c r="P25" s="16">
        <f>'BIFUbC-petroleum-diesel pre-CHP'!P25+CHP!P90</f>
        <v>601213240148.97302</v>
      </c>
      <c r="Q25" s="16">
        <f>'BIFUbC-petroleum-diesel pre-CHP'!Q25+CHP!Q90</f>
        <v>601814453389.12183</v>
      </c>
      <c r="R25" s="16">
        <f>'BIFUbC-petroleum-diesel pre-CHP'!R25+CHP!R90</f>
        <v>602416267842.51086</v>
      </c>
      <c r="S25" s="16">
        <f>'BIFUbC-petroleum-diesel pre-CHP'!S25+CHP!S90</f>
        <v>603018684110.35327</v>
      </c>
      <c r="T25" s="16">
        <f>'BIFUbC-petroleum-diesel pre-CHP'!T25+CHP!T90</f>
        <v>603621702794.46362</v>
      </c>
      <c r="U25" s="16">
        <f>'BIFUbC-petroleum-diesel pre-CHP'!U25+CHP!U90</f>
        <v>604225324497.25793</v>
      </c>
      <c r="V25" s="16">
        <f>'BIFUbC-petroleum-diesel pre-CHP'!V25+CHP!V90</f>
        <v>604829549821.75513</v>
      </c>
      <c r="W25" s="16">
        <f>'BIFUbC-petroleum-diesel pre-CHP'!W25+CHP!W90</f>
        <v>601805402072.64636</v>
      </c>
      <c r="X25" s="16">
        <f>'BIFUbC-petroleum-diesel pre-CHP'!X25+CHP!X90</f>
        <v>598796375062.28308</v>
      </c>
      <c r="Y25" s="16">
        <f>'BIFUbC-petroleum-diesel pre-CHP'!Y25+CHP!Y90</f>
        <v>595802393186.97168</v>
      </c>
      <c r="Z25" s="16">
        <f>'BIFUbC-petroleum-diesel pre-CHP'!Z25+CHP!Z90</f>
        <v>592823381221.03687</v>
      </c>
      <c r="AA25" s="16">
        <f>'BIFUbC-petroleum-diesel pre-CHP'!AA25+CHP!AA90</f>
        <v>589859264314.93164</v>
      </c>
      <c r="AB25" s="16">
        <f>'BIFUbC-petroleum-diesel pre-CHP'!AB25+CHP!AB90</f>
        <v>586909967993.35693</v>
      </c>
      <c r="AC25" s="16">
        <f>'BIFUbC-petroleum-diesel pre-CHP'!AC25+CHP!AC90</f>
        <v>583975418153.39014</v>
      </c>
      <c r="AD25" s="16">
        <f>'BIFUbC-petroleum-diesel pre-CHP'!AD25+CHP!AD90</f>
        <v>581055541062.62317</v>
      </c>
      <c r="AE25" s="16">
        <f>'BIFUbC-petroleum-diesel pre-CHP'!AE25+CHP!AE90</f>
        <v>578150263357.31006</v>
      </c>
      <c r="AF25" s="16">
        <f>'BIFUbC-petroleum-diesel pre-CHP'!AF25+CHP!AF90</f>
        <v>575259512040.52344</v>
      </c>
    </row>
    <row r="26" spans="1:33">
      <c r="A26" t="s">
        <v>26</v>
      </c>
      <c r="B26" s="16">
        <f>'BIFUbC-petroleum-diesel pre-CHP'!B26+CHP!B91</f>
        <v>42983144604859.344</v>
      </c>
      <c r="C26" s="16">
        <f>'BIFUbC-petroleum-diesel pre-CHP'!C26+CHP!C91</f>
        <v>43936807942876.016</v>
      </c>
      <c r="D26" s="16">
        <f>'BIFUbC-petroleum-diesel pre-CHP'!D26+CHP!D91</f>
        <v>44890471280892.703</v>
      </c>
      <c r="E26" s="16">
        <f>'BIFUbC-petroleum-diesel pre-CHP'!E26+CHP!E91</f>
        <v>45844134618909.375</v>
      </c>
      <c r="F26" s="16">
        <f>'BIFUbC-petroleum-diesel pre-CHP'!F26+CHP!F91</f>
        <v>46797797956926.055</v>
      </c>
      <c r="G26" s="16">
        <f>'BIFUbC-petroleum-diesel pre-CHP'!G26+CHP!G91</f>
        <v>47751461294942.727</v>
      </c>
      <c r="H26" s="16">
        <f>'BIFUbC-petroleum-diesel pre-CHP'!H26+CHP!H91</f>
        <v>48192151445937.789</v>
      </c>
      <c r="I26" s="16">
        <f>'BIFUbC-petroleum-diesel pre-CHP'!I26+CHP!I91</f>
        <v>48632841596932.695</v>
      </c>
      <c r="J26" s="16">
        <f>'BIFUbC-petroleum-diesel pre-CHP'!J26+CHP!J91</f>
        <v>49073531747927.625</v>
      </c>
      <c r="K26" s="16">
        <f>'BIFUbC-petroleum-diesel pre-CHP'!K26+CHP!K91</f>
        <v>49514221898922.539</v>
      </c>
      <c r="L26" s="16">
        <f>'BIFUbC-petroleum-diesel pre-CHP'!L26+CHP!L91</f>
        <v>49954912049917.555</v>
      </c>
      <c r="M26" s="16">
        <f>'BIFUbC-petroleum-diesel pre-CHP'!M26+CHP!M91</f>
        <v>50268223550382.156</v>
      </c>
      <c r="N26" s="16">
        <f>'BIFUbC-petroleum-diesel pre-CHP'!N26+CHP!N91</f>
        <v>50581535050846.852</v>
      </c>
      <c r="O26" s="16">
        <f>'BIFUbC-petroleum-diesel pre-CHP'!O26+CHP!O91</f>
        <v>50894846551311.547</v>
      </c>
      <c r="P26" s="16">
        <f>'BIFUbC-petroleum-diesel pre-CHP'!P26+CHP!P91</f>
        <v>51208158051776.242</v>
      </c>
      <c r="Q26" s="16">
        <f>'BIFUbC-petroleum-diesel pre-CHP'!Q26+CHP!Q91</f>
        <v>51521469552240.906</v>
      </c>
      <c r="R26" s="16">
        <f>'BIFUbC-petroleum-diesel pre-CHP'!R26+CHP!R91</f>
        <v>51767433088040.039</v>
      </c>
      <c r="S26" s="16">
        <f>'BIFUbC-petroleum-diesel pre-CHP'!S26+CHP!S91</f>
        <v>52013396623838.969</v>
      </c>
      <c r="T26" s="16">
        <f>'BIFUbC-petroleum-diesel pre-CHP'!T26+CHP!T91</f>
        <v>52259360159637.977</v>
      </c>
      <c r="U26" s="16">
        <f>'BIFUbC-petroleum-diesel pre-CHP'!U26+CHP!U91</f>
        <v>52505323695437</v>
      </c>
      <c r="V26" s="16">
        <f>'BIFUbC-petroleum-diesel pre-CHP'!V26+CHP!V91</f>
        <v>52751287231235.922</v>
      </c>
      <c r="W26" s="16">
        <f>'BIFUbC-petroleum-diesel pre-CHP'!W26+CHP!W91</f>
        <v>53087048053255.867</v>
      </c>
      <c r="X26" s="16">
        <f>'BIFUbC-petroleum-diesel pre-CHP'!X26+CHP!X91</f>
        <v>53361583452852.414</v>
      </c>
      <c r="Y26" s="16">
        <f>'BIFUbC-petroleum-diesel pre-CHP'!Y26+CHP!Y91</f>
        <v>53636118852449.047</v>
      </c>
      <c r="Z26" s="16">
        <f>'BIFUbC-petroleum-diesel pre-CHP'!Z26+CHP!Z91</f>
        <v>53910654252045.609</v>
      </c>
      <c r="AA26" s="16">
        <f>'BIFUbC-petroleum-diesel pre-CHP'!AA26+CHP!AA91</f>
        <v>54185189651642.156</v>
      </c>
      <c r="AB26" s="16">
        <f>'BIFUbC-petroleum-diesel pre-CHP'!AB26+CHP!AB91</f>
        <v>54459725051238.703</v>
      </c>
      <c r="AC26" s="16">
        <f>'BIFUbC-petroleum-diesel pre-CHP'!AC26+CHP!AC91</f>
        <v>54734260450835.344</v>
      </c>
      <c r="AD26" s="16">
        <f>'BIFUbC-petroleum-diesel pre-CHP'!AD26+CHP!AD91</f>
        <v>55008795850431.898</v>
      </c>
      <c r="AE26" s="16">
        <f>'BIFUbC-petroleum-diesel pre-CHP'!AE26+CHP!AE91</f>
        <v>55283331250028.438</v>
      </c>
      <c r="AF26" s="16">
        <f>'BIFUbC-petroleum-diesel pre-CHP'!AF26+CHP!AF91</f>
        <v>55557866649625.078</v>
      </c>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1" spans="1:33">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row>
    <row r="32" spans="1:33">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row>
    <row r="33" spans="2:33">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sheetData>
  <phoneticPr fontId="34" type="noConversion"/>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AI26"/>
  <sheetViews>
    <sheetView zoomScale="55" zoomScaleNormal="55" workbookViewId="0">
      <selection activeCell="B2" sqref="B2:AF26"/>
    </sheetView>
  </sheetViews>
  <sheetFormatPr defaultColWidth="9.140625" defaultRowHeight="15"/>
  <cols>
    <col min="1" max="1" width="39.85546875" customWidth="1"/>
    <col min="2" max="33" width="11"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Split'!$D$47*'Others Split'!$L$6</f>
        <v>2339174908622.5283</v>
      </c>
      <c r="C2" s="16">
        <f>'KEEI BAU - Industry'!S37*'Others Split'!$D$47*'Others Split'!$L$6</f>
        <v>2391072574328.2661</v>
      </c>
      <c r="D2" s="16">
        <f>'KEEI BAU - Industry'!T37*'Others Split'!$D$47*'Others Split'!$L$6</f>
        <v>2442970240034.0039</v>
      </c>
      <c r="E2" s="16">
        <f>'KEEI BAU - Industry'!U37*'Others Split'!$D$47*'Others Split'!$L$6</f>
        <v>2494867905739.7412</v>
      </c>
      <c r="F2" s="16">
        <f>'KEEI BAU - Industry'!V37*'Others Split'!$D$47*'Others Split'!$L$6</f>
        <v>2546765571445.479</v>
      </c>
      <c r="G2" s="16">
        <f>'KEEI BAU - Industry'!W37*'Others Split'!$D$47*'Others Split'!$L$6</f>
        <v>2598663237151.2168</v>
      </c>
      <c r="H2" s="16">
        <f>'KEEI BAU - Industry'!X37*'Others Split'!$D$47*'Others Split'!$L$6</f>
        <v>2622645994605.8467</v>
      </c>
      <c r="I2" s="16">
        <f>'KEEI BAU - Industry'!Y37*'Others Split'!$D$47*'Others Split'!$L$6</f>
        <v>2646628752060.4697</v>
      </c>
      <c r="J2" s="16">
        <f>'KEEI BAU - Industry'!Z37*'Others Split'!$D$47*'Others Split'!$L$6</f>
        <v>2670611509515.0923</v>
      </c>
      <c r="K2" s="16">
        <f>'KEEI BAU - Industry'!AA37*'Others Split'!$D$47*'Others Split'!$L$6</f>
        <v>2694594266969.7153</v>
      </c>
      <c r="L2" s="16">
        <f>'KEEI BAU - Industry'!AB37*'Others Split'!$D$47*'Others Split'!$L$6</f>
        <v>2718577024424.3423</v>
      </c>
      <c r="M2" s="16">
        <f>'KEEI BAU - Industry'!AC37*'Others Split'!$D$47*'Others Split'!$L$6</f>
        <v>2735627888528.2886</v>
      </c>
      <c r="N2" s="16">
        <f>'KEEI BAU - Industry'!AD37*'Others Split'!$D$47*'Others Split'!$L$6</f>
        <v>2752678752632.2393</v>
      </c>
      <c r="O2" s="16">
        <f>'KEEI BAU - Industry'!AE37*'Others Split'!$D$47*'Others Split'!$L$6</f>
        <v>2769729616736.1909</v>
      </c>
      <c r="P2" s="16">
        <f>'KEEI BAU - Industry'!AF37*'Others Split'!$D$47*'Others Split'!$L$6</f>
        <v>2786780480840.1416</v>
      </c>
      <c r="Q2" s="16">
        <f>'KEEI BAU - Industry'!AG37*'Others Split'!$D$47*'Others Split'!$L$6</f>
        <v>2803831344944.0913</v>
      </c>
      <c r="R2" s="16">
        <f>'KEEI BAU - Industry'!AH37*'Others Split'!$D$47*'Others Split'!$L$6</f>
        <v>2817217070035.0498</v>
      </c>
      <c r="S2" s="16">
        <f>'KEEI BAU - Industry'!AI37*'Others Split'!$D$47*'Others Split'!$L$6</f>
        <v>2830602795125.9971</v>
      </c>
      <c r="T2" s="16">
        <f>'KEEI BAU - Industry'!AJ37*'Others Split'!$D$47*'Others Split'!$L$6</f>
        <v>2843988520216.9492</v>
      </c>
      <c r="U2" s="16">
        <f>'KEEI BAU - Industry'!AK37*'Others Split'!$D$47*'Others Split'!$L$6</f>
        <v>2857374245307.9014</v>
      </c>
      <c r="V2" s="16">
        <f>'KEEI BAU - Industry'!AL37*'Others Split'!$D$47*'Others Split'!$L$6</f>
        <v>2870759970398.8491</v>
      </c>
      <c r="W2" s="16">
        <f>'KEEI BAU - Industry'!AM37*'Others Split'!$D$47*'Others Split'!$L$6</f>
        <v>2889032547507.1338</v>
      </c>
      <c r="X2" s="16">
        <f>'KEEI BAU - Industry'!AN37*'Others Split'!$D$47*'Others Split'!$L$6</f>
        <v>2903973180058.145</v>
      </c>
      <c r="Y2" s="16">
        <f>'KEEI BAU - Industry'!AO37*'Others Split'!$D$47*'Others Split'!$L$6</f>
        <v>2918913812609.1606</v>
      </c>
      <c r="Z2" s="16">
        <f>'KEEI BAU - Industry'!AP37*'Others Split'!$D$47*'Others Split'!$L$6</f>
        <v>2933854445160.1719</v>
      </c>
      <c r="AA2" s="16">
        <f>'KEEI BAU - Industry'!AQ37*'Others Split'!$D$47*'Others Split'!$L$6</f>
        <v>2948795077711.1821</v>
      </c>
      <c r="AB2" s="16">
        <f>'KEEI BAU - Industry'!AR37*'Others Split'!$D$47*'Others Split'!$L$6</f>
        <v>2963735710262.1929</v>
      </c>
      <c r="AC2" s="16">
        <f>'KEEI BAU - Industry'!AS37*'Others Split'!$D$47*'Others Split'!$L$6</f>
        <v>2978676342813.209</v>
      </c>
      <c r="AD2" s="16">
        <f>'KEEI BAU - Industry'!AT37*'Others Split'!$D$47*'Others Split'!$L$6</f>
        <v>2993616975364.2197</v>
      </c>
      <c r="AE2" s="16">
        <f>'KEEI BAU - Industry'!AU37*'Others Split'!$D$47*'Others Split'!$L$6</f>
        <v>3008557607915.2305</v>
      </c>
      <c r="AF2" s="16">
        <f>'KEEI BAU - Industry'!AV37*'Others Split'!$D$47*'Others Split'!$L$6</f>
        <v>3023498240466.2461</v>
      </c>
    </row>
    <row r="3" spans="1:35">
      <c r="A3" t="s">
        <v>3</v>
      </c>
      <c r="B3" s="16">
        <f>-SUM('2019 KESIS Energy Balance'!AF36:AH36)*'KEEI BAU - Industry'!$A$44/1000*(1+'KEEI BAU - Coal Supply'!R9)</f>
        <v>15168943074.454674</v>
      </c>
      <c r="C3" s="16">
        <f>B3*(1+'KEEI BAU - Coal Supply'!S9)</f>
        <v>15347665527.729279</v>
      </c>
      <c r="D3" s="16">
        <f>C3*(1+'KEEI BAU - Coal Supply'!T9)</f>
        <v>15526387981.003881</v>
      </c>
      <c r="E3" s="16">
        <f>D3*(1+'KEEI BAU - Coal Supply'!U9)</f>
        <v>15705110434.278555</v>
      </c>
      <c r="F3" s="16">
        <f>E3*(1+'KEEI BAU - Coal Supply'!V9)</f>
        <v>15883832887.55316</v>
      </c>
      <c r="G3" s="16">
        <f>F3*(1+'KEEI BAU - Coal Supply'!W9)</f>
        <v>16062555340.827816</v>
      </c>
      <c r="H3" s="16">
        <f>G3*(1+'KEEI BAU - Coal Supply'!X9)</f>
        <v>16125424425.156385</v>
      </c>
      <c r="I3" s="16">
        <f>H3*(1+'KEEI BAU - Coal Supply'!Y9)</f>
        <v>16188293509.484972</v>
      </c>
      <c r="J3" s="16">
        <f>I3*(1+'KEEI BAU - Coal Supply'!Z9)</f>
        <v>16251162593.81354</v>
      </c>
      <c r="K3" s="16">
        <f>J3*(1+'KEEI BAU - Coal Supply'!AA9)</f>
        <v>16314031678.142128</v>
      </c>
      <c r="L3" s="16">
        <f>K3*(1+'KEEI BAU - Coal Supply'!AB9)</f>
        <v>16376900762.470707</v>
      </c>
      <c r="M3" s="16">
        <f>L3*(1+'KEEI BAU - Coal Supply'!AC9)</f>
        <v>16317860572.891884</v>
      </c>
      <c r="N3" s="16">
        <f>M3*(1+'KEEI BAU - Coal Supply'!AD9)</f>
        <v>16258820383.313053</v>
      </c>
      <c r="O3" s="16">
        <f>N3*(1+'KEEI BAU - Coal Supply'!AE9)</f>
        <v>16199780193.73424</v>
      </c>
      <c r="P3" s="16">
        <f>O3*(1+'KEEI BAU - Coal Supply'!AF9)</f>
        <v>16140740004.155409</v>
      </c>
      <c r="Q3" s="16">
        <f>P3*(1+'KEEI BAU - Coal Supply'!AG9)</f>
        <v>16081699814.576593</v>
      </c>
      <c r="R3" s="16">
        <f>Q3*(1+'KEEI BAU - Coal Supply'!AH9)</f>
        <v>15750602978.403429</v>
      </c>
      <c r="S3" s="16">
        <f>R3*(1+'KEEI BAU - Coal Supply'!AI9)</f>
        <v>15419506142.230452</v>
      </c>
      <c r="T3" s="16">
        <f>S3*(1+'KEEI BAU - Coal Supply'!AJ9)</f>
        <v>15088409306.057337</v>
      </c>
      <c r="U3" s="16">
        <f>T3*(1+'KEEI BAU - Coal Supply'!AK9)</f>
        <v>14757312469.884222</v>
      </c>
      <c r="V3" s="16">
        <f>U3*(1+'KEEI BAU - Coal Supply'!AL9)</f>
        <v>14426215633.711237</v>
      </c>
      <c r="W3" s="16">
        <f>V3*(1+'KEEI BAU - Coal Supply'!AM9)</f>
        <v>14457860992.997084</v>
      </c>
      <c r="X3" s="16">
        <f>W3*(1+'KEEI BAU - Coal Supply'!AN9)</f>
        <v>14242182128.106373</v>
      </c>
      <c r="Y3" s="16">
        <f>X3*(1+'KEEI BAU - Coal Supply'!AO9)</f>
        <v>14026503263.215731</v>
      </c>
      <c r="Z3" s="16">
        <f>Y3*(1+'KEEI BAU - Coal Supply'!AP9)</f>
        <v>13810824398.32502</v>
      </c>
      <c r="AA3" s="16">
        <f>Z3*(1+'KEEI BAU - Coal Supply'!AQ9)</f>
        <v>13595145533.434378</v>
      </c>
      <c r="AB3" s="16">
        <f>AA3*(1+'KEEI BAU - Coal Supply'!AR9)</f>
        <v>13379466668.543737</v>
      </c>
      <c r="AC3" s="16">
        <f>AB3*(1+'KEEI BAU - Coal Supply'!AS9)</f>
        <v>13163787803.653027</v>
      </c>
      <c r="AD3" s="16">
        <f>AC3*(1+'KEEI BAU - Coal Supply'!AT9)</f>
        <v>12948108938.762384</v>
      </c>
      <c r="AE3" s="16">
        <f>AD3*(1+'KEEI BAU - Coal Supply'!AU9)</f>
        <v>12732430073.871742</v>
      </c>
      <c r="AF3" s="16">
        <f>AE3*(1+'KEEI BAU - Coal Supply'!AV9)</f>
        <v>12516751208.981031</v>
      </c>
    </row>
    <row r="4" spans="1:35">
      <c r="A4" t="s">
        <v>4</v>
      </c>
      <c r="B4" s="16">
        <v>0</v>
      </c>
      <c r="C4" s="16">
        <v>0</v>
      </c>
      <c r="D4" s="16">
        <v>0</v>
      </c>
      <c r="E4" s="16">
        <v>0</v>
      </c>
      <c r="F4" s="16">
        <v>0</v>
      </c>
      <c r="G4" s="16">
        <v>0</v>
      </c>
      <c r="H4" s="16">
        <v>0</v>
      </c>
      <c r="I4" s="16">
        <v>0</v>
      </c>
      <c r="J4" s="16">
        <v>0</v>
      </c>
      <c r="K4" s="16">
        <v>0</v>
      </c>
      <c r="L4" s="16">
        <v>0</v>
      </c>
      <c r="M4" s="16">
        <v>0</v>
      </c>
      <c r="N4" s="16">
        <v>0</v>
      </c>
      <c r="O4" s="16">
        <v>0</v>
      </c>
      <c r="P4" s="16">
        <v>0</v>
      </c>
      <c r="Q4" s="16">
        <v>0</v>
      </c>
      <c r="R4" s="16">
        <v>0</v>
      </c>
      <c r="S4" s="16">
        <v>0</v>
      </c>
      <c r="T4" s="16">
        <v>0</v>
      </c>
      <c r="U4" s="16">
        <v>0</v>
      </c>
      <c r="V4" s="16">
        <v>0</v>
      </c>
      <c r="W4" s="16">
        <v>0</v>
      </c>
      <c r="X4" s="16">
        <v>0</v>
      </c>
      <c r="Y4" s="16">
        <v>0</v>
      </c>
      <c r="Z4" s="16">
        <v>0</v>
      </c>
      <c r="AA4" s="16">
        <v>0</v>
      </c>
      <c r="AB4" s="16">
        <v>0</v>
      </c>
      <c r="AC4" s="16">
        <v>0</v>
      </c>
      <c r="AD4" s="16">
        <v>0</v>
      </c>
      <c r="AE4" s="16">
        <v>0</v>
      </c>
      <c r="AF4" s="16">
        <v>0</v>
      </c>
    </row>
    <row r="5" spans="1:35">
      <c r="A5" t="s">
        <v>5</v>
      </c>
      <c r="B5" s="16">
        <f>'KEEI BAU - Industry'!R$37*'Others Split'!$D$47*'Others Split'!$L$7</f>
        <v>306856295106.61951</v>
      </c>
      <c r="C5" s="16">
        <f>'KEEI BAU - Industry'!S$37*'Others Split'!$D$47*'Others Split'!$L$7</f>
        <v>313664304787.487</v>
      </c>
      <c r="D5" s="16">
        <f>'KEEI BAU - Industry'!T$37*'Others Split'!$D$47*'Others Split'!$L$7</f>
        <v>320472314468.35455</v>
      </c>
      <c r="E5" s="16">
        <f>'KEEI BAU - Industry'!U$37*'Others Split'!$D$47*'Others Split'!$L$7</f>
        <v>327280324149.22198</v>
      </c>
      <c r="F5" s="16">
        <f>'KEEI BAU - Industry'!V$37*'Others Split'!$D$47*'Others Split'!$L$7</f>
        <v>334088333830.08948</v>
      </c>
      <c r="G5" s="16">
        <f>'KEEI BAU - Industry'!W$37*'Others Split'!$D$47*'Others Split'!$L$7</f>
        <v>340896343510.95697</v>
      </c>
      <c r="H5" s="16">
        <f>'KEEI BAU - Industry'!X$37*'Others Split'!$D$47*'Others Split'!$L$7</f>
        <v>344042435781.28754</v>
      </c>
      <c r="I5" s="16">
        <f>'KEEI BAU - Industry'!Y$37*'Others Split'!$D$47*'Others Split'!$L$7</f>
        <v>347188528051.61707</v>
      </c>
      <c r="J5" s="16">
        <f>'KEEI BAU - Industry'!Z$37*'Others Split'!$D$47*'Others Split'!$L$7</f>
        <v>350334620321.94666</v>
      </c>
      <c r="K5" s="16">
        <f>'KEEI BAU - Industry'!AA$37*'Others Split'!$D$47*'Others Split'!$L$7</f>
        <v>353480712592.27618</v>
      </c>
      <c r="L5" s="16">
        <f>'KEEI BAU - Industry'!AB$37*'Others Split'!$D$47*'Others Split'!$L$7</f>
        <v>356626804862.60638</v>
      </c>
      <c r="M5" s="16">
        <f>'KEEI BAU - Industry'!AC$37*'Others Split'!$D$47*'Others Split'!$L$7</f>
        <v>358863561493.33838</v>
      </c>
      <c r="N5" s="16">
        <f>'KEEI BAU - Industry'!AD$37*'Others Split'!$D$47*'Others Split'!$L$7</f>
        <v>361100318124.07098</v>
      </c>
      <c r="O5" s="16">
        <f>'KEEI BAU - Industry'!AE$37*'Others Split'!$D$47*'Others Split'!$L$7</f>
        <v>363337074754.80365</v>
      </c>
      <c r="P5" s="16">
        <f>'KEEI BAU - Industry'!AF$37*'Others Split'!$D$47*'Others Split'!$L$7</f>
        <v>365573831385.53625</v>
      </c>
      <c r="Q5" s="16">
        <f>'KEEI BAU - Industry'!AG$37*'Others Split'!$D$47*'Others Split'!$L$7</f>
        <v>367810588016.26874</v>
      </c>
      <c r="R5" s="16">
        <f>'KEEI BAU - Industry'!AH$37*'Others Split'!$D$47*'Others Split'!$L$7</f>
        <v>369566546492.7326</v>
      </c>
      <c r="S5" s="16">
        <f>'KEEI BAU - Industry'!AI$37*'Others Split'!$D$47*'Others Split'!$L$7</f>
        <v>371322504969.19495</v>
      </c>
      <c r="T5" s="16">
        <f>'KEEI BAU - Industry'!AJ$37*'Others Split'!$D$47*'Others Split'!$L$7</f>
        <v>373078463445.65796</v>
      </c>
      <c r="U5" s="16">
        <f>'KEEI BAU - Industry'!AK$37*'Others Split'!$D$47*'Others Split'!$L$7</f>
        <v>374834421922.12097</v>
      </c>
      <c r="V5" s="16">
        <f>'KEEI BAU - Industry'!AL$37*'Others Split'!$D$47*'Others Split'!$L$7</f>
        <v>376590380398.58337</v>
      </c>
      <c r="W5" s="16">
        <f>'KEEI BAU - Industry'!AM$37*'Others Split'!$D$47*'Others Split'!$L$7</f>
        <v>378987403080.73938</v>
      </c>
      <c r="X5" s="16">
        <f>'KEEI BAU - Industry'!AN$37*'Others Split'!$D$47*'Others Split'!$L$7</f>
        <v>380947336531.74078</v>
      </c>
      <c r="Y5" s="16">
        <f>'KEEI BAU - Industry'!AO$37*'Others Split'!$D$47*'Others Split'!$L$7</f>
        <v>382907269982.74292</v>
      </c>
      <c r="Z5" s="16">
        <f>'KEEI BAU - Industry'!AP$37*'Others Split'!$D$47*'Others Split'!$L$7</f>
        <v>384867203433.74438</v>
      </c>
      <c r="AA5" s="16">
        <f>'KEEI BAU - Industry'!AQ$37*'Others Split'!$D$47*'Others Split'!$L$7</f>
        <v>386827136884.74573</v>
      </c>
      <c r="AB5" s="16">
        <f>'KEEI BAU - Industry'!AR$37*'Others Split'!$D$47*'Others Split'!$L$7</f>
        <v>388787070335.74719</v>
      </c>
      <c r="AC5" s="16">
        <f>'KEEI BAU - Industry'!AS$37*'Others Split'!$D$47*'Others Split'!$L$7</f>
        <v>390747003786.74933</v>
      </c>
      <c r="AD5" s="16">
        <f>'KEEI BAU - Industry'!AT$37*'Others Split'!$D$47*'Others Split'!$L$7</f>
        <v>392706937237.75079</v>
      </c>
      <c r="AE5" s="16">
        <f>'KEEI BAU - Industry'!AU$37*'Others Split'!$D$47*'Others Split'!$L$7</f>
        <v>394666870688.7522</v>
      </c>
      <c r="AF5" s="16">
        <f>'KEEI BAU - Industry'!AV$37*'Others Split'!$D$47*'Others Split'!$L$7</f>
        <v>396626804139.75427</v>
      </c>
    </row>
    <row r="6" spans="1:35">
      <c r="A6" t="s">
        <v>6</v>
      </c>
      <c r="B6" s="16">
        <f>'KEEI BAU - Industry'!R$37*'Others Split'!$D$47*'Others Split'!$L$8</f>
        <v>1365543341655.1724</v>
      </c>
      <c r="C6" s="16">
        <f>'KEEI BAU - Industry'!S$37*'Others Split'!$D$47*'Others Split'!$L$8</f>
        <v>1395839713076.8582</v>
      </c>
      <c r="D6" s="16">
        <f>'KEEI BAU - Industry'!T$37*'Others Split'!$D$47*'Others Split'!$L$8</f>
        <v>1426136084498.5442</v>
      </c>
      <c r="E6" s="16">
        <f>'KEEI BAU - Industry'!U$37*'Others Split'!$D$47*'Others Split'!$L$8</f>
        <v>1456432455920.2297</v>
      </c>
      <c r="F6" s="16">
        <f>'KEEI BAU - Industry'!V$37*'Others Split'!$D$47*'Others Split'!$L$8</f>
        <v>1486728827341.9155</v>
      </c>
      <c r="G6" s="16">
        <f>'KEEI BAU - Industry'!W$37*'Others Split'!$D$47*'Others Split'!$L$8</f>
        <v>1517025198763.6013</v>
      </c>
      <c r="H6" s="16">
        <f>'KEEI BAU - Industry'!X$37*'Others Split'!$D$47*'Others Split'!$L$8</f>
        <v>1531025645945.2046</v>
      </c>
      <c r="I6" s="16">
        <f>'KEEI BAU - Industry'!Y$37*'Others Split'!$D$47*'Others Split'!$L$8</f>
        <v>1545026093126.8035</v>
      </c>
      <c r="J6" s="16">
        <f>'KEEI BAU - Industry'!Z$37*'Others Split'!$D$47*'Others Split'!$L$8</f>
        <v>1559026540308.4023</v>
      </c>
      <c r="K6" s="16">
        <f>'KEEI BAU - Industry'!AA$37*'Others Split'!$D$47*'Others Split'!$L$8</f>
        <v>1573026987490.0012</v>
      </c>
      <c r="L6" s="16">
        <f>'KEEI BAU - Industry'!AB$37*'Others Split'!$D$47*'Others Split'!$L$8</f>
        <v>1587027434671.6028</v>
      </c>
      <c r="M6" s="16">
        <f>'KEEI BAU - Industry'!AC$37*'Others Split'!$D$47*'Others Split'!$L$8</f>
        <v>1596981240973.4675</v>
      </c>
      <c r="N6" s="16">
        <f>'KEEI BAU - Industry'!AD$37*'Others Split'!$D$47*'Others Split'!$L$8</f>
        <v>1606935047275.335</v>
      </c>
      <c r="O6" s="16">
        <f>'KEEI BAU - Industry'!AE$37*'Others Split'!$D$47*'Others Split'!$L$8</f>
        <v>1616888853577.2029</v>
      </c>
      <c r="P6" s="16">
        <f>'KEEI BAU - Industry'!AF$37*'Others Split'!$D$47*'Others Split'!$L$8</f>
        <v>1626842659879.0703</v>
      </c>
      <c r="Q6" s="16">
        <f>'KEEI BAU - Industry'!AG$37*'Others Split'!$D$47*'Others Split'!$L$8</f>
        <v>1636796466180.937</v>
      </c>
      <c r="R6" s="16">
        <f>'KEEI BAU - Industry'!AH$37*'Others Split'!$D$47*'Others Split'!$L$8</f>
        <v>1644610669259.0425</v>
      </c>
      <c r="S6" s="16">
        <f>'KEEI BAU - Industry'!AI$37*'Others Split'!$D$47*'Others Split'!$L$8</f>
        <v>1652424872337.1411</v>
      </c>
      <c r="T6" s="16">
        <f>'KEEI BAU - Industry'!AJ$37*'Others Split'!$D$47*'Others Split'!$L$8</f>
        <v>1660239075415.2429</v>
      </c>
      <c r="U6" s="16">
        <f>'KEEI BAU - Industry'!AK$37*'Others Split'!$D$47*'Others Split'!$L$8</f>
        <v>1668053278493.3445</v>
      </c>
      <c r="V6" s="16">
        <f>'KEEI BAU - Industry'!AL$37*'Others Split'!$D$47*'Others Split'!$L$8</f>
        <v>1675867481571.4436</v>
      </c>
      <c r="W6" s="16">
        <f>'KEEI BAU - Industry'!AM$37*'Others Split'!$D$47*'Others Split'!$L$8</f>
        <v>1686534488947.9004</v>
      </c>
      <c r="X6" s="16">
        <f>'KEEI BAU - Industry'!AN$37*'Others Split'!$D$47*'Others Split'!$L$8</f>
        <v>1695256402484.5686</v>
      </c>
      <c r="Y6" s="16">
        <f>'KEEI BAU - Industry'!AO$37*'Others Split'!$D$47*'Others Split'!$L$8</f>
        <v>1703978316021.2397</v>
      </c>
      <c r="Z6" s="16">
        <f>'KEEI BAU - Industry'!AP$37*'Others Split'!$D$47*'Others Split'!$L$8</f>
        <v>1712700229557.908</v>
      </c>
      <c r="AA6" s="16">
        <f>'KEEI BAU - Industry'!AQ$37*'Others Split'!$D$47*'Others Split'!$L$8</f>
        <v>1721422143094.5759</v>
      </c>
      <c r="AB6" s="16">
        <f>'KEEI BAU - Industry'!AR$37*'Others Split'!$D$47*'Others Split'!$L$8</f>
        <v>1730144056631.2439</v>
      </c>
      <c r="AC6" s="16">
        <f>'KEEI BAU - Industry'!AS$37*'Others Split'!$D$47*'Others Split'!$L$8</f>
        <v>1738865970167.9153</v>
      </c>
      <c r="AD6" s="16">
        <f>'KEEI BAU - Industry'!AT$37*'Others Split'!$D$47*'Others Split'!$L$8</f>
        <v>1747587883704.5835</v>
      </c>
      <c r="AE6" s="16">
        <f>'KEEI BAU - Industry'!AU$37*'Others Split'!$D$47*'Others Split'!$L$8</f>
        <v>1756309797241.2515</v>
      </c>
      <c r="AF6" s="16">
        <f>'KEEI BAU - Industry'!AV$37*'Others Split'!$D$47*'Others Split'!$L$8</f>
        <v>1765031710777.9224</v>
      </c>
    </row>
    <row r="7" spans="1:35">
      <c r="A7" t="s">
        <v>7</v>
      </c>
      <c r="B7" s="16">
        <f>'KEEI BAU - Industry'!R$37*'Others Split'!$D$47*'Others Split'!$L$9</f>
        <v>1062029577675.9542</v>
      </c>
      <c r="C7" s="16">
        <f>'KEEI BAU - Industry'!S$37*'Others Split'!$D$47*'Others Split'!$L$9</f>
        <v>1085592097857.1788</v>
      </c>
      <c r="D7" s="16">
        <f>'KEEI BAU - Industry'!T$37*'Others Split'!$D$47*'Others Split'!$L$9</f>
        <v>1109154618038.4036</v>
      </c>
      <c r="E7" s="16">
        <f>'KEEI BAU - Industry'!U$37*'Others Split'!$D$47*'Others Split'!$L$9</f>
        <v>1132717138219.6279</v>
      </c>
      <c r="F7" s="16">
        <f>'KEEI BAU - Industry'!V$37*'Others Split'!$D$47*'Others Split'!$L$9</f>
        <v>1156279658400.8525</v>
      </c>
      <c r="G7" s="16">
        <f>'KEEI BAU - Industry'!W$37*'Others Split'!$D$47*'Others Split'!$L$9</f>
        <v>1179842178582.0769</v>
      </c>
      <c r="H7" s="16">
        <f>'KEEI BAU - Industry'!X$37*'Others Split'!$D$47*'Others Split'!$L$9</f>
        <v>1190730803317.7297</v>
      </c>
      <c r="I7" s="16">
        <f>'KEEI BAU - Industry'!Y$37*'Others Split'!$D$47*'Others Split'!$L$9</f>
        <v>1201619428053.3794</v>
      </c>
      <c r="J7" s="16">
        <f>'KEEI BAU - Industry'!Z$37*'Others Split'!$D$47*'Others Split'!$L$9</f>
        <v>1212508052789.0288</v>
      </c>
      <c r="K7" s="16">
        <f>'KEEI BAU - Industry'!AA$37*'Others Split'!$D$47*'Others Split'!$L$9</f>
        <v>1223396677524.6782</v>
      </c>
      <c r="L7" s="16">
        <f>'KEEI BAU - Industry'!AB$37*'Others Split'!$D$47*'Others Split'!$L$9</f>
        <v>1234285302260.3298</v>
      </c>
      <c r="M7" s="16">
        <f>'KEEI BAU - Industry'!AC$37*'Others Split'!$D$47*'Others Split'!$L$9</f>
        <v>1242026716524.2112</v>
      </c>
      <c r="N7" s="16">
        <f>'KEEI BAU - Industry'!AD$37*'Others Split'!$D$47*'Others Split'!$L$9</f>
        <v>1249768130788.0947</v>
      </c>
      <c r="O7" s="16">
        <f>'KEEI BAU - Industry'!AE$37*'Others Split'!$D$47*'Others Split'!$L$9</f>
        <v>1257509545051.9785</v>
      </c>
      <c r="P7" s="16">
        <f>'KEEI BAU - Industry'!AF$37*'Others Split'!$D$47*'Others Split'!$L$9</f>
        <v>1265250959315.8621</v>
      </c>
      <c r="Q7" s="16">
        <f>'KEEI BAU - Industry'!AG$37*'Others Split'!$D$47*'Others Split'!$L$9</f>
        <v>1272992373579.7451</v>
      </c>
      <c r="R7" s="16">
        <f>'KEEI BAU - Industry'!AH$37*'Others Split'!$D$47*'Others Split'!$L$9</f>
        <v>1279069745525.2268</v>
      </c>
      <c r="S7" s="16">
        <f>'KEEI BAU - Industry'!AI$37*'Others Split'!$D$47*'Others Split'!$L$9</f>
        <v>1285147117470.7034</v>
      </c>
      <c r="T7" s="16">
        <f>'KEEI BAU - Industry'!AJ$37*'Others Split'!$D$47*'Others Split'!$L$9</f>
        <v>1291224489416.1821</v>
      </c>
      <c r="U7" s="16">
        <f>'KEEI BAU - Industry'!AK$37*'Others Split'!$D$47*'Others Split'!$L$9</f>
        <v>1297301861361.6609</v>
      </c>
      <c r="V7" s="16">
        <f>'KEEI BAU - Industry'!AL$37*'Others Split'!$D$47*'Others Split'!$L$9</f>
        <v>1303379233307.1377</v>
      </c>
      <c r="W7" s="16">
        <f>'KEEI BAU - Industry'!AM$37*'Others Split'!$D$47*'Others Split'!$L$9</f>
        <v>1311675328343.8232</v>
      </c>
      <c r="X7" s="16">
        <f>'KEEI BAU - Industry'!AN$37*'Others Split'!$D$47*'Others Split'!$L$9</f>
        <v>1318458657636.5034</v>
      </c>
      <c r="Y7" s="16">
        <f>'KEEI BAU - Industry'!AO$37*'Others Split'!$D$47*'Others Split'!$L$9</f>
        <v>1325241986929.186</v>
      </c>
      <c r="Z7" s="16">
        <f>'KEEI BAU - Industry'!AP$37*'Others Split'!$D$47*'Others Split'!$L$9</f>
        <v>1332025316221.8662</v>
      </c>
      <c r="AA7" s="16">
        <f>'KEEI BAU - Industry'!AQ$37*'Others Split'!$D$47*'Others Split'!$L$9</f>
        <v>1338808645514.5461</v>
      </c>
      <c r="AB7" s="16">
        <f>'KEEI BAU - Industry'!AR$37*'Others Split'!$D$47*'Others Split'!$L$9</f>
        <v>1345591974807.2263</v>
      </c>
      <c r="AC7" s="16">
        <f>'KEEI BAU - Industry'!AS$37*'Others Split'!$D$47*'Others Split'!$L$9</f>
        <v>1352375304099.9087</v>
      </c>
      <c r="AD7" s="16">
        <f>'KEEI BAU - Industry'!AT$37*'Others Split'!$D$47*'Others Split'!$L$9</f>
        <v>1359158633392.5889</v>
      </c>
      <c r="AE7" s="16">
        <f>'KEEI BAU - Industry'!AU$37*'Others Split'!$D$47*'Others Split'!$L$9</f>
        <v>1365941962685.269</v>
      </c>
      <c r="AF7" s="16">
        <f>'KEEI BAU - Industry'!AV$37*'Others Split'!$D$47*'Others Split'!$L$9</f>
        <v>1372725291977.9514</v>
      </c>
    </row>
    <row r="8" spans="1:35">
      <c r="A8" t="s">
        <v>8</v>
      </c>
      <c r="B8" s="16">
        <f>'KEEI BAU - Industry'!R$37*'Others Split'!$D$47*'Others Split'!$L$10</f>
        <v>74848822031.453201</v>
      </c>
      <c r="C8" s="16">
        <f>'KEEI BAU - Industry'!S$37*'Others Split'!$D$47*'Others Split'!$L$10</f>
        <v>76509441393.407654</v>
      </c>
      <c r="D8" s="16">
        <f>'KEEI BAU - Industry'!T$37*'Others Split'!$D$47*'Others Split'!$L$10</f>
        <v>78170060755.362106</v>
      </c>
      <c r="E8" s="16">
        <f>'KEEI BAU - Industry'!U$37*'Others Split'!$D$47*'Others Split'!$L$10</f>
        <v>79830680117.316559</v>
      </c>
      <c r="F8" s="16">
        <f>'KEEI BAU - Industry'!V$37*'Others Split'!$D$47*'Others Split'!$L$10</f>
        <v>81491299479.271011</v>
      </c>
      <c r="G8" s="16">
        <f>'KEEI BAU - Industry'!W$37*'Others Split'!$D$47*'Others Split'!$L$10</f>
        <v>83151918841.225464</v>
      </c>
      <c r="H8" s="16">
        <f>'KEEI BAU - Industry'!X$37*'Others Split'!$D$47*'Others Split'!$L$10</f>
        <v>83919318122.881653</v>
      </c>
      <c r="I8" s="16">
        <f>'KEEI BAU - Industry'!Y$37*'Others Split'!$D$47*'Others Split'!$L$10</f>
        <v>84686717404.537613</v>
      </c>
      <c r="J8" s="16">
        <f>'KEEI BAU - Industry'!Z$37*'Others Split'!$D$47*'Others Split'!$L$10</f>
        <v>85454116686.193573</v>
      </c>
      <c r="K8" s="16">
        <f>'KEEI BAU - Industry'!AA$37*'Others Split'!$D$47*'Others Split'!$L$10</f>
        <v>86221515967.849533</v>
      </c>
      <c r="L8" s="16">
        <f>'KEEI BAU - Industry'!AB$37*'Others Split'!$D$47*'Others Split'!$L$10</f>
        <v>86988915249.50563</v>
      </c>
      <c r="M8" s="16">
        <f>'KEEI BAU - Industry'!AC$37*'Others Split'!$D$47*'Others Split'!$L$10</f>
        <v>87534508094.270844</v>
      </c>
      <c r="N8" s="16">
        <f>'KEEI BAU - Industry'!AD$37*'Others Split'!$D$47*'Others Split'!$L$10</f>
        <v>88080100939.036194</v>
      </c>
      <c r="O8" s="16">
        <f>'KEEI BAU - Industry'!AE$37*'Others Split'!$D$47*'Others Split'!$L$10</f>
        <v>88625693783.801575</v>
      </c>
      <c r="P8" s="16">
        <f>'KEEI BAU - Industry'!AF$37*'Others Split'!$D$47*'Others Split'!$L$10</f>
        <v>89171286628.566925</v>
      </c>
      <c r="Q8" s="16">
        <f>'KEEI BAU - Industry'!AG$37*'Others Split'!$D$47*'Others Split'!$L$10</f>
        <v>89716879473.332245</v>
      </c>
      <c r="R8" s="16">
        <f>'KEEI BAU - Industry'!AH$37*'Others Split'!$D$47*'Others Split'!$L$10</f>
        <v>90145195351.466003</v>
      </c>
      <c r="S8" s="16">
        <f>'KEEI BAU - Industry'!AI$37*'Others Split'!$D$47*'Others Split'!$L$10</f>
        <v>90573511229.599396</v>
      </c>
      <c r="T8" s="16">
        <f>'KEEI BAU - Industry'!AJ$37*'Others Split'!$D$47*'Others Split'!$L$10</f>
        <v>91001827107.732956</v>
      </c>
      <c r="U8" s="16">
        <f>'KEEI BAU - Industry'!AK$37*'Others Split'!$D$47*'Others Split'!$L$10</f>
        <v>91430142985.866516</v>
      </c>
      <c r="V8" s="16">
        <f>'KEEI BAU - Industry'!AL$37*'Others Split'!$D$47*'Others Split'!$L$10</f>
        <v>91858458863.999924</v>
      </c>
      <c r="W8" s="16">
        <f>'KEEI BAU - Industry'!AM$37*'Others Split'!$D$47*'Others Split'!$L$10</f>
        <v>92443144030.975922</v>
      </c>
      <c r="X8" s="16">
        <f>'KEEI BAU - Industry'!AN$37*'Others Split'!$D$47*'Others Split'!$L$10</f>
        <v>92921213773.741104</v>
      </c>
      <c r="Y8" s="16">
        <f>'KEEI BAU - Industry'!AO$37*'Others Split'!$D$47*'Others Split'!$L$10</f>
        <v>93399283516.506454</v>
      </c>
      <c r="Z8" s="16">
        <f>'KEEI BAU - Industry'!AP$37*'Others Split'!$D$47*'Others Split'!$L$10</f>
        <v>93877353259.271637</v>
      </c>
      <c r="AA8" s="16">
        <f>'KEEI BAU - Industry'!AQ$37*'Others Split'!$D$47*'Others Split'!$L$10</f>
        <v>94355423002.036804</v>
      </c>
      <c r="AB8" s="16">
        <f>'KEEI BAU - Industry'!AR$37*'Others Split'!$D$47*'Others Split'!$L$10</f>
        <v>94833492744.801987</v>
      </c>
      <c r="AC8" s="16">
        <f>'KEEI BAU - Industry'!AS$37*'Others Split'!$D$47*'Others Split'!$L$10</f>
        <v>95311562487.567337</v>
      </c>
      <c r="AD8" s="16">
        <f>'KEEI BAU - Industry'!AT$37*'Others Split'!$D$47*'Others Split'!$L$10</f>
        <v>95789632230.33252</v>
      </c>
      <c r="AE8" s="16">
        <f>'KEEI BAU - Industry'!AU$37*'Others Split'!$D$47*'Others Split'!$L$10</f>
        <v>96267701973.097717</v>
      </c>
      <c r="AF8" s="16">
        <f>'KEEI BAU - Industry'!AV$37*'Others Split'!$D$47*'Others Split'!$L$10</f>
        <v>96745771715.863037</v>
      </c>
    </row>
    <row r="9" spans="1:35">
      <c r="A9" t="s">
        <v>9</v>
      </c>
      <c r="B9" s="16">
        <f>'KEEI BAU - Industry'!R$37*'Others Split'!$D$47*'Others Split'!$L$11</f>
        <v>1087098561131.465</v>
      </c>
      <c r="C9" s="16">
        <f>'KEEI BAU - Industry'!S$37*'Others Split'!$D$47*'Others Split'!$L$11</f>
        <v>1111217269615.7366</v>
      </c>
      <c r="D9" s="16">
        <f>'KEEI BAU - Industry'!T$37*'Others Split'!$D$47*'Others Split'!$L$11</f>
        <v>1135335978100.0081</v>
      </c>
      <c r="E9" s="16">
        <f>'KEEI BAU - Industry'!U$37*'Others Split'!$D$47*'Others Split'!$L$11</f>
        <v>1159454686584.2795</v>
      </c>
      <c r="F9" s="16">
        <f>'KEEI BAU - Industry'!V$37*'Others Split'!$D$47*'Others Split'!$L$11</f>
        <v>1183573395068.551</v>
      </c>
      <c r="G9" s="16">
        <f>'KEEI BAU - Industry'!W$37*'Others Split'!$D$47*'Others Split'!$L$11</f>
        <v>1207692103552.8225</v>
      </c>
      <c r="H9" s="16">
        <f>'KEEI BAU - Industry'!X$37*'Others Split'!$D$47*'Others Split'!$L$11</f>
        <v>1218837751971.3267</v>
      </c>
      <c r="I9" s="16">
        <f>'KEEI BAU - Industry'!Y$37*'Others Split'!$D$47*'Others Split'!$L$11</f>
        <v>1229983400389.8274</v>
      </c>
      <c r="J9" s="16">
        <f>'KEEI BAU - Industry'!Z$37*'Others Split'!$D$47*'Others Split'!$L$11</f>
        <v>1241129048808.3281</v>
      </c>
      <c r="K9" s="16">
        <f>'KEEI BAU - Industry'!AA$37*'Others Split'!$D$47*'Others Split'!$L$11</f>
        <v>1252274697226.8289</v>
      </c>
      <c r="L9" s="16">
        <f>'KEEI BAU - Industry'!AB$37*'Others Split'!$D$47*'Others Split'!$L$11</f>
        <v>1263420345645.3318</v>
      </c>
      <c r="M9" s="16">
        <f>'KEEI BAU - Industry'!AC$37*'Others Split'!$D$47*'Others Split'!$L$11</f>
        <v>1271344494354.8284</v>
      </c>
      <c r="N9" s="16">
        <f>'KEEI BAU - Industry'!AD$37*'Others Split'!$D$47*'Others Split'!$L$11</f>
        <v>1279268643064.3271</v>
      </c>
      <c r="O9" s="16">
        <f>'KEEI BAU - Industry'!AE$37*'Others Split'!$D$47*'Others Split'!$L$11</f>
        <v>1287192791773.8262</v>
      </c>
      <c r="P9" s="16">
        <f>'KEEI BAU - Industry'!AF$37*'Others Split'!$D$47*'Others Split'!$L$11</f>
        <v>1295116940483.325</v>
      </c>
      <c r="Q9" s="16">
        <f>'KEEI BAU - Industry'!AG$37*'Others Split'!$D$47*'Others Split'!$L$11</f>
        <v>1303041089192.823</v>
      </c>
      <c r="R9" s="16">
        <f>'KEEI BAU - Industry'!AH$37*'Others Split'!$D$47*'Others Split'!$L$11</f>
        <v>1309261916217.1055</v>
      </c>
      <c r="S9" s="16">
        <f>'KEEI BAU - Industry'!AI$37*'Others Split'!$D$47*'Others Split'!$L$11</f>
        <v>1315482743241.3826</v>
      </c>
      <c r="T9" s="16">
        <f>'KEEI BAU - Industry'!AJ$37*'Others Split'!$D$47*'Others Split'!$L$11</f>
        <v>1321703570265.6621</v>
      </c>
      <c r="U9" s="16">
        <f>'KEEI BAU - Industry'!AK$37*'Others Split'!$D$47*'Others Split'!$L$11</f>
        <v>1327924397289.9417</v>
      </c>
      <c r="V9" s="16">
        <f>'KEEI BAU - Industry'!AL$37*'Others Split'!$D$47*'Others Split'!$L$11</f>
        <v>1334145224314.219</v>
      </c>
      <c r="W9" s="16">
        <f>'KEEI BAU - Industry'!AM$37*'Others Split'!$D$47*'Others Split'!$L$11</f>
        <v>1342637146918.7915</v>
      </c>
      <c r="X9" s="16">
        <f>'KEEI BAU - Industry'!AN$37*'Others Split'!$D$47*'Others Split'!$L$11</f>
        <v>1349580595264.0723</v>
      </c>
      <c r="Y9" s="16">
        <f>'KEEI BAU - Industry'!AO$37*'Others Split'!$D$47*'Others Split'!$L$11</f>
        <v>1356524043609.3557</v>
      </c>
      <c r="Z9" s="16">
        <f>'KEEI BAU - Industry'!AP$37*'Others Split'!$D$47*'Others Split'!$L$11</f>
        <v>1363467491954.6367</v>
      </c>
      <c r="AA9" s="16">
        <f>'KEEI BAU - Industry'!AQ$37*'Others Split'!$D$47*'Others Split'!$L$11</f>
        <v>1370410940299.9175</v>
      </c>
      <c r="AB9" s="16">
        <f>'KEEI BAU - Industry'!AR$37*'Others Split'!$D$47*'Others Split'!$L$11</f>
        <v>1377354388645.1982</v>
      </c>
      <c r="AC9" s="16">
        <f>'KEEI BAU - Industry'!AS$37*'Others Split'!$D$47*'Others Split'!$L$11</f>
        <v>1384297836990.4817</v>
      </c>
      <c r="AD9" s="16">
        <f>'KEEI BAU - Industry'!AT$37*'Others Split'!$D$47*'Others Split'!$L$11</f>
        <v>1391241285335.7627</v>
      </c>
      <c r="AE9" s="16">
        <f>'KEEI BAU - Industry'!AU$37*'Others Split'!$D$47*'Others Split'!$L$11</f>
        <v>1398184733681.0437</v>
      </c>
      <c r="AF9" s="16">
        <f>'KEEI BAU - Industry'!AV$37*'Others Split'!$D$47*'Others Split'!$L$11</f>
        <v>1405128182026.3267</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Split'!$D$38*'Petrochemicals Split'!$I$6</f>
        <v>262428026574808.66</v>
      </c>
      <c r="C11" s="16">
        <f>'KEEI BAU - Industry'!S$9*'Petrochemicals Split'!$D$38*'Petrochemicals Split'!$I$6</f>
        <v>271032906555170.41</v>
      </c>
      <c r="D11" s="16">
        <f>'KEEI BAU - Industry'!T$9*'Petrochemicals Split'!$D$38*'Petrochemicals Split'!$I$6</f>
        <v>279637786535532.22</v>
      </c>
      <c r="E11" s="16">
        <f>'KEEI BAU - Industry'!U$9*'Petrochemicals Split'!$D$38*'Petrochemicals Split'!$I$6</f>
        <v>288242666515893.94</v>
      </c>
      <c r="F11" s="16">
        <f>'KEEI BAU - Industry'!V$9*'Petrochemicals Split'!$D$38*'Petrochemicals Split'!$I$6</f>
        <v>296847546496255.81</v>
      </c>
      <c r="G11" s="16">
        <f>'KEEI BAU - Industry'!W$9*'Petrochemicals Split'!$D$38*'Petrochemicals Split'!$I$6</f>
        <v>305452426476617.56</v>
      </c>
      <c r="H11" s="16">
        <f>'KEEI BAU - Industry'!X$9*'Petrochemicals Split'!$D$38*'Petrochemicals Split'!$I$6</f>
        <v>307223788841711.75</v>
      </c>
      <c r="I11" s="16">
        <f>'KEEI BAU - Industry'!Y$9*'Petrochemicals Split'!$D$38*'Petrochemicals Split'!$I$6</f>
        <v>308995151206805.5</v>
      </c>
      <c r="J11" s="16">
        <f>'KEEI BAU - Industry'!Z$9*'Petrochemicals Split'!$D$38*'Petrochemicals Split'!$I$6</f>
        <v>310766513571899.75</v>
      </c>
      <c r="K11" s="16">
        <f>'KEEI BAU - Industry'!AA$9*'Petrochemicals Split'!$D$38*'Petrochemicals Split'!$I$6</f>
        <v>312537875936993.5</v>
      </c>
      <c r="L11" s="16">
        <f>'KEEI BAU - Industry'!AB$9*'Petrochemicals Split'!$D$38*'Petrochemicals Split'!$I$6</f>
        <v>314309238302087.44</v>
      </c>
      <c r="M11" s="16">
        <f>'KEEI BAU - Industry'!AC$9*'Petrochemicals Split'!$D$38*'Petrochemicals Split'!$I$6</f>
        <v>315072408304698.38</v>
      </c>
      <c r="N11" s="16">
        <f>'KEEI BAU - Industry'!AD$9*'Petrochemicals Split'!$D$38*'Petrochemicals Split'!$I$6</f>
        <v>315835578307309.5</v>
      </c>
      <c r="O11" s="16">
        <f>'KEEI BAU - Industry'!AE$9*'Petrochemicals Split'!$D$38*'Petrochemicals Split'!$I$6</f>
        <v>316598748309920.69</v>
      </c>
      <c r="P11" s="16">
        <f>'KEEI BAU - Industry'!AF$9*'Petrochemicals Split'!$D$38*'Petrochemicals Split'!$I$6</f>
        <v>317361918312531.81</v>
      </c>
      <c r="Q11" s="16">
        <f>'KEEI BAU - Industry'!AG$9*'Petrochemicals Split'!$D$38*'Petrochemicals Split'!$I$6</f>
        <v>318125088315143.13</v>
      </c>
      <c r="R11" s="16">
        <f>'KEEI BAU - Industry'!AH$9*'Petrochemicals Split'!$D$38*'Petrochemicals Split'!$I$6</f>
        <v>318448271929597.63</v>
      </c>
      <c r="S11" s="16">
        <f>'KEEI BAU - Industry'!AI$9*'Petrochemicals Split'!$D$38*'Petrochemicals Split'!$I$6</f>
        <v>318771455544052.06</v>
      </c>
      <c r="T11" s="16">
        <f>'KEEI BAU - Industry'!AJ$9*'Petrochemicals Split'!$D$38*'Petrochemicals Split'!$I$6</f>
        <v>319094639158506.44</v>
      </c>
      <c r="U11" s="16">
        <f>'KEEI BAU - Industry'!AK$9*'Petrochemicals Split'!$D$38*'Petrochemicals Split'!$I$6</f>
        <v>319417822772960.88</v>
      </c>
      <c r="V11" s="16">
        <f>'KEEI BAU - Industry'!AL$9*'Petrochemicals Split'!$D$38*'Petrochemicals Split'!$I$6</f>
        <v>319741006387415.31</v>
      </c>
      <c r="W11" s="16">
        <f>'KEEI BAU - Industry'!AM$9*'Petrochemicals Split'!$D$38*'Petrochemicals Split'!$I$6</f>
        <v>320650838519412.13</v>
      </c>
      <c r="X11" s="16">
        <f>'KEEI BAU - Industry'!AN$9*'Petrochemicals Split'!$D$38*'Petrochemicals Split'!$I$6</f>
        <v>321160683025811.88</v>
      </c>
      <c r="Y11" s="16">
        <f>'KEEI BAU - Industry'!AO$9*'Petrochemicals Split'!$D$38*'Petrochemicals Split'!$I$6</f>
        <v>321670527532211.63</v>
      </c>
      <c r="Z11" s="16">
        <f>'KEEI BAU - Industry'!AP$9*'Petrochemicals Split'!$D$38*'Petrochemicals Split'!$I$6</f>
        <v>322180372038611.44</v>
      </c>
      <c r="AA11" s="16">
        <f>'KEEI BAU - Industry'!AQ$9*'Petrochemicals Split'!$D$38*'Petrochemicals Split'!$I$6</f>
        <v>322690216545010.94</v>
      </c>
      <c r="AB11" s="16">
        <f>'KEEI BAU - Industry'!AR$9*'Petrochemicals Split'!$D$38*'Petrochemicals Split'!$I$6</f>
        <v>323200061051410.75</v>
      </c>
      <c r="AC11" s="16">
        <f>'KEEI BAU - Industry'!AS$9*'Petrochemicals Split'!$D$38*'Petrochemicals Split'!$I$6</f>
        <v>323709905557810.44</v>
      </c>
      <c r="AD11" s="16">
        <f>'KEEI BAU - Industry'!AT$9*'Petrochemicals Split'!$D$38*'Petrochemicals Split'!$I$6</f>
        <v>324219750064210.25</v>
      </c>
      <c r="AE11" s="16">
        <f>'KEEI BAU - Industry'!AU$9*'Petrochemicals Split'!$D$38*'Petrochemicals Split'!$I$6</f>
        <v>324729594570610</v>
      </c>
      <c r="AF11" s="16">
        <f>'KEEI BAU - Industry'!AV$9*'Petrochemicals Split'!$D$38*'Petrochemicals Split'!$I$6</f>
        <v>325239439077009.75</v>
      </c>
    </row>
    <row r="12" spans="1:35">
      <c r="A12" t="s">
        <v>12</v>
      </c>
      <c r="B12" s="16">
        <f>'KEEI BAU - Industry'!R$9*'Petrochemicals Split'!$D$38*'Petrochemicals Split'!$I$7</f>
        <v>135900228047668.78</v>
      </c>
      <c r="C12" s="16">
        <f>'KEEI BAU - Industry'!S$9*'Petrochemicals Split'!$D$38*'Petrochemicals Split'!$I$7</f>
        <v>140356326608927.53</v>
      </c>
      <c r="D12" s="16">
        <f>'KEEI BAU - Industry'!T$9*'Petrochemicals Split'!$D$38*'Petrochemicals Split'!$I$7</f>
        <v>144812425170186.34</v>
      </c>
      <c r="E12" s="16">
        <f>'KEEI BAU - Industry'!U$9*'Petrochemicals Split'!$D$38*'Petrochemicals Split'!$I$7</f>
        <v>149268523731445.09</v>
      </c>
      <c r="F12" s="16">
        <f>'KEEI BAU - Industry'!V$9*'Petrochemicals Split'!$D$38*'Petrochemicals Split'!$I$7</f>
        <v>153724622292703.91</v>
      </c>
      <c r="G12" s="16">
        <f>'KEEI BAU - Industry'!W$9*'Petrochemicals Split'!$D$38*'Petrochemicals Split'!$I$7</f>
        <v>158180720853962.69</v>
      </c>
      <c r="H12" s="16">
        <f>'KEEI BAU - Industry'!X$9*'Petrochemicals Split'!$D$38*'Petrochemicals Split'!$I$7</f>
        <v>159098033507315</v>
      </c>
      <c r="I12" s="16">
        <f>'KEEI BAU - Industry'!Y$9*'Petrochemicals Split'!$D$38*'Petrochemicals Split'!$I$7</f>
        <v>160015346160667.16</v>
      </c>
      <c r="J12" s="16">
        <f>'KEEI BAU - Industry'!Z$9*'Petrochemicals Split'!$D$38*'Petrochemicals Split'!$I$7</f>
        <v>160932658814019.5</v>
      </c>
      <c r="K12" s="16">
        <f>'KEEI BAU - Industry'!AA$9*'Petrochemicals Split'!$D$38*'Petrochemicals Split'!$I$7</f>
        <v>161849971467371.63</v>
      </c>
      <c r="L12" s="16">
        <f>'KEEI BAU - Industry'!AB$9*'Petrochemicals Split'!$D$38*'Petrochemicals Split'!$I$7</f>
        <v>162767284120723.84</v>
      </c>
      <c r="M12" s="16">
        <f>'KEEI BAU - Industry'!AC$9*'Petrochemicals Split'!$D$38*'Petrochemicals Split'!$I$7</f>
        <v>163162497157790.25</v>
      </c>
      <c r="N12" s="16">
        <f>'KEEI BAU - Industry'!AD$9*'Petrochemicals Split'!$D$38*'Petrochemicals Split'!$I$7</f>
        <v>163557710194856.72</v>
      </c>
      <c r="O12" s="16">
        <f>'KEEI BAU - Industry'!AE$9*'Petrochemicals Split'!$D$38*'Petrochemicals Split'!$I$7</f>
        <v>163952923231923.22</v>
      </c>
      <c r="P12" s="16">
        <f>'KEEI BAU - Industry'!AF$9*'Petrochemicals Split'!$D$38*'Petrochemicals Split'!$I$7</f>
        <v>164348136268989.69</v>
      </c>
      <c r="Q12" s="16">
        <f>'KEEI BAU - Industry'!AG$9*'Petrochemicals Split'!$D$38*'Petrochemicals Split'!$I$7</f>
        <v>164743349306056.25</v>
      </c>
      <c r="R12" s="16">
        <f>'KEEI BAU - Industry'!AH$9*'Petrochemicals Split'!$D$38*'Petrochemicals Split'!$I$7</f>
        <v>164910712249255.91</v>
      </c>
      <c r="S12" s="16">
        <f>'KEEI BAU - Industry'!AI$9*'Petrochemicals Split'!$D$38*'Petrochemicals Split'!$I$7</f>
        <v>165078075192455.53</v>
      </c>
      <c r="T12" s="16">
        <f>'KEEI BAU - Industry'!AJ$9*'Petrochemicals Split'!$D$38*'Petrochemicals Split'!$I$7</f>
        <v>165245438135655.13</v>
      </c>
      <c r="U12" s="16">
        <f>'KEEI BAU - Industry'!AK$9*'Petrochemicals Split'!$D$38*'Petrochemicals Split'!$I$7</f>
        <v>165412801078854.75</v>
      </c>
      <c r="V12" s="16">
        <f>'KEEI BAU - Industry'!AL$9*'Petrochemicals Split'!$D$38*'Petrochemicals Split'!$I$7</f>
        <v>165580164022054.38</v>
      </c>
      <c r="W12" s="16">
        <f>'KEEI BAU - Industry'!AM$9*'Petrochemicals Split'!$D$38*'Petrochemicals Split'!$I$7</f>
        <v>166051327090409.88</v>
      </c>
      <c r="X12" s="16">
        <f>'KEEI BAU - Industry'!AN$9*'Petrochemicals Split'!$D$38*'Petrochemicals Split'!$I$7</f>
        <v>166315353709795.44</v>
      </c>
      <c r="Y12" s="16">
        <f>'KEEI BAU - Industry'!AO$9*'Petrochemicals Split'!$D$38*'Petrochemicals Split'!$I$7</f>
        <v>166579380329181.03</v>
      </c>
      <c r="Z12" s="16">
        <f>'KEEI BAU - Industry'!AP$9*'Petrochemicals Split'!$D$38*'Petrochemicals Split'!$I$7</f>
        <v>166843406948566.63</v>
      </c>
      <c r="AA12" s="16">
        <f>'KEEI BAU - Industry'!AQ$9*'Petrochemicals Split'!$D$38*'Petrochemicals Split'!$I$7</f>
        <v>167107433567952.09</v>
      </c>
      <c r="AB12" s="16">
        <f>'KEEI BAU - Industry'!AR$9*'Petrochemicals Split'!$D$38*'Petrochemicals Split'!$I$7</f>
        <v>167371460187337.72</v>
      </c>
      <c r="AC12" s="16">
        <f>'KEEI BAU - Industry'!AS$9*'Petrochemicals Split'!$D$38*'Petrochemicals Split'!$I$7</f>
        <v>167635486806723.28</v>
      </c>
      <c r="AD12" s="16">
        <f>'KEEI BAU - Industry'!AT$9*'Petrochemicals Split'!$D$38*'Petrochemicals Split'!$I$7</f>
        <v>167899513426108.88</v>
      </c>
      <c r="AE12" s="16">
        <f>'KEEI BAU - Industry'!AU$9*'Petrochemicals Split'!$D$38*'Petrochemicals Split'!$I$7</f>
        <v>168163540045494.47</v>
      </c>
      <c r="AF12" s="16">
        <f>'KEEI BAU - Industry'!AV$9*'Petrochemicals Split'!$D$38*'Petrochemicals Split'!$I$7</f>
        <v>168427566664880.06</v>
      </c>
    </row>
    <row r="13" spans="1:35">
      <c r="A13" t="s">
        <v>13</v>
      </c>
      <c r="B13" s="16">
        <f>'KEEI BAU - Industry'!R$37*'Others Split'!$D$47*'Others Split'!$L$12</f>
        <v>13583122748657.443</v>
      </c>
      <c r="C13" s="16">
        <f>'KEEI BAU - Industry'!S$37*'Others Split'!$D$47*'Others Split'!$L$12</f>
        <v>13884482155793.414</v>
      </c>
      <c r="D13" s="16">
        <f>'KEEI BAU - Industry'!T$37*'Others Split'!$D$47*'Others Split'!$L$12</f>
        <v>14185841562929.387</v>
      </c>
      <c r="E13" s="16">
        <f>'KEEI BAU - Industry'!U$37*'Others Split'!$D$47*'Others Split'!$L$12</f>
        <v>14487200970065.357</v>
      </c>
      <c r="F13" s="16">
        <f>'KEEI BAU - Industry'!V$37*'Others Split'!$D$47*'Others Split'!$L$12</f>
        <v>14788560377201.328</v>
      </c>
      <c r="G13" s="16">
        <f>'KEEI BAU - Industry'!W$37*'Others Split'!$D$47*'Others Split'!$L$12</f>
        <v>15089919784337.299</v>
      </c>
      <c r="H13" s="16">
        <f>'KEEI BAU - Industry'!X$37*'Others Split'!$D$47*'Others Split'!$L$12</f>
        <v>15229182879694.863</v>
      </c>
      <c r="I13" s="16">
        <f>'KEEI BAU - Industry'!Y$37*'Others Split'!$D$47*'Others Split'!$L$12</f>
        <v>15368445975052.385</v>
      </c>
      <c r="J13" s="16">
        <f>'KEEI BAU - Industry'!Z$37*'Others Split'!$D$47*'Others Split'!$L$12</f>
        <v>15507709070409.906</v>
      </c>
      <c r="K13" s="16">
        <f>'KEEI BAU - Industry'!AA$37*'Others Split'!$D$47*'Others Split'!$L$12</f>
        <v>15646972165767.428</v>
      </c>
      <c r="L13" s="16">
        <f>'KEEI BAU - Industry'!AB$37*'Others Split'!$D$47*'Others Split'!$L$12</f>
        <v>15786235261124.975</v>
      </c>
      <c r="M13" s="16">
        <f>'KEEI BAU - Industry'!AC$37*'Others Split'!$D$47*'Others Split'!$L$12</f>
        <v>15885246232575.145</v>
      </c>
      <c r="N13" s="16">
        <f>'KEEI BAU - Industry'!AD$37*'Others Split'!$D$47*'Others Split'!$L$12</f>
        <v>15984257204025.34</v>
      </c>
      <c r="O13" s="16">
        <f>'KEEI BAU - Industry'!AE$37*'Others Split'!$D$47*'Others Split'!$L$12</f>
        <v>16083268175475.539</v>
      </c>
      <c r="P13" s="16">
        <f>'KEEI BAU - Industry'!AF$37*'Others Split'!$D$47*'Others Split'!$L$12</f>
        <v>16182279146925.736</v>
      </c>
      <c r="Q13" s="16">
        <f>'KEEI BAU - Industry'!AG$37*'Others Split'!$D$47*'Others Split'!$L$12</f>
        <v>16281290118375.926</v>
      </c>
      <c r="R13" s="16">
        <f>'KEEI BAU - Industry'!AH$37*'Others Split'!$D$47*'Others Split'!$L$12</f>
        <v>16359018357645.275</v>
      </c>
      <c r="S13" s="16">
        <f>'KEEI BAU - Industry'!AI$37*'Others Split'!$D$47*'Others Split'!$L$12</f>
        <v>16436746596914.561</v>
      </c>
      <c r="T13" s="16">
        <f>'KEEI BAU - Industry'!AJ$37*'Others Split'!$D$47*'Others Split'!$L$12</f>
        <v>16514474836183.875</v>
      </c>
      <c r="U13" s="16">
        <f>'KEEI BAU - Industry'!AK$37*'Others Split'!$D$47*'Others Split'!$L$12</f>
        <v>16592203075453.191</v>
      </c>
      <c r="V13" s="16">
        <f>'KEEI BAU - Industry'!AL$37*'Others Split'!$D$47*'Others Split'!$L$12</f>
        <v>16669931314722.479</v>
      </c>
      <c r="W13" s="16">
        <f>'KEEI BAU - Industry'!AM$37*'Others Split'!$D$47*'Others Split'!$L$12</f>
        <v>16776036530232.975</v>
      </c>
      <c r="X13" s="16">
        <f>'KEEI BAU - Industry'!AN$37*'Others Split'!$D$47*'Others Split'!$L$12</f>
        <v>16862793807397.201</v>
      </c>
      <c r="Y13" s="16">
        <f>'KEEI BAU - Industry'!AO$37*'Others Split'!$D$47*'Others Split'!$L$12</f>
        <v>16949551084561.457</v>
      </c>
      <c r="Z13" s="16">
        <f>'KEEI BAU - Industry'!AP$37*'Others Split'!$D$47*'Others Split'!$L$12</f>
        <v>17036308361725.684</v>
      </c>
      <c r="AA13" s="16">
        <f>'KEEI BAU - Industry'!AQ$37*'Others Split'!$D$47*'Others Split'!$L$12</f>
        <v>17123065638889.906</v>
      </c>
      <c r="AB13" s="16">
        <f>'KEEI BAU - Industry'!AR$37*'Others Split'!$D$47*'Others Split'!$L$12</f>
        <v>17209822916054.131</v>
      </c>
      <c r="AC13" s="16">
        <f>'KEEI BAU - Industry'!AS$37*'Others Split'!$D$47*'Others Split'!$L$12</f>
        <v>17296580193218.387</v>
      </c>
      <c r="AD13" s="16">
        <f>'KEEI BAU - Industry'!AT$37*'Others Split'!$D$47*'Others Split'!$L$12</f>
        <v>17383337470382.613</v>
      </c>
      <c r="AE13" s="16">
        <f>'KEEI BAU - Industry'!AU$37*'Others Split'!$D$47*'Others Split'!$L$12</f>
        <v>17470094747546.838</v>
      </c>
      <c r="AF13" s="16">
        <f>'KEEI BAU - Industry'!AV$37*'Others Split'!$D$47*'Others Split'!$L$12</f>
        <v>17556852024711.092</v>
      </c>
    </row>
    <row r="14" spans="1:35">
      <c r="A14" t="s">
        <v>14</v>
      </c>
      <c r="B14" s="16">
        <f>'KEEI BAU - Industry'!R$37*'Others Split'!$D$47*'Others Split'!$L$13</f>
        <v>2172375224795.9153</v>
      </c>
      <c r="C14" s="16">
        <f>'KEEI BAU - Industry'!S$37*'Others Split'!$D$47*'Others Split'!$L$13</f>
        <v>2220572220577.7637</v>
      </c>
      <c r="D14" s="16">
        <f>'KEEI BAU - Industry'!T$37*'Others Split'!$D$47*'Others Split'!$L$13</f>
        <v>2268769216359.6118</v>
      </c>
      <c r="E14" s="16">
        <f>'KEEI BAU - Industry'!U$37*'Others Split'!$D$47*'Others Split'!$L$13</f>
        <v>2316966212141.46</v>
      </c>
      <c r="F14" s="16">
        <f>'KEEI BAU - Industry'!V$37*'Others Split'!$D$47*'Others Split'!$L$13</f>
        <v>2365163207923.3081</v>
      </c>
      <c r="G14" s="16">
        <f>'KEEI BAU - Industry'!W$37*'Others Split'!$D$47*'Others Split'!$L$13</f>
        <v>2413360203705.1563</v>
      </c>
      <c r="H14" s="16">
        <f>'KEEI BAU - Industry'!X$37*'Others Split'!$D$47*'Others Split'!$L$13</f>
        <v>2435632821252.772</v>
      </c>
      <c r="I14" s="16">
        <f>'KEEI BAU - Industry'!Y$37*'Others Split'!$D$47*'Others Split'!$L$13</f>
        <v>2457905438800.3804</v>
      </c>
      <c r="J14" s="16">
        <f>'KEEI BAU - Industry'!Z$37*'Others Split'!$D$47*'Others Split'!$L$13</f>
        <v>2480178056347.9893</v>
      </c>
      <c r="K14" s="16">
        <f>'KEEI BAU - Industry'!AA$37*'Others Split'!$D$47*'Others Split'!$L$13</f>
        <v>2502450673895.5977</v>
      </c>
      <c r="L14" s="16">
        <f>'KEEI BAU - Industry'!AB$37*'Others Split'!$D$47*'Others Split'!$L$13</f>
        <v>2524723291443.2104</v>
      </c>
      <c r="M14" s="16">
        <f>'KEEI BAU - Industry'!AC$37*'Others Split'!$D$47*'Others Split'!$L$13</f>
        <v>2540558308570.0776</v>
      </c>
      <c r="N14" s="16">
        <f>'KEEI BAU - Industry'!AD$37*'Others Split'!$D$47*'Others Split'!$L$13</f>
        <v>2556393325696.9487</v>
      </c>
      <c r="O14" s="16">
        <f>'KEEI BAU - Industry'!AE$37*'Others Split'!$D$47*'Others Split'!$L$13</f>
        <v>2572228342823.8198</v>
      </c>
      <c r="P14" s="16">
        <f>'KEEI BAU - Industry'!AF$37*'Others Split'!$D$47*'Others Split'!$L$13</f>
        <v>2588063359950.6909</v>
      </c>
      <c r="Q14" s="16">
        <f>'KEEI BAU - Industry'!AG$37*'Others Split'!$D$47*'Others Split'!$L$13</f>
        <v>2603898377077.561</v>
      </c>
      <c r="R14" s="16">
        <f>'KEEI BAU - Industry'!AH$37*'Others Split'!$D$47*'Others Split'!$L$13</f>
        <v>2616329605476.2319</v>
      </c>
      <c r="S14" s="16">
        <f>'KEEI BAU - Industry'!AI$37*'Others Split'!$D$47*'Others Split'!$L$13</f>
        <v>2628760833874.8926</v>
      </c>
      <c r="T14" s="16">
        <f>'KEEI BAU - Industry'!AJ$37*'Others Split'!$D$47*'Others Split'!$L$13</f>
        <v>2641192062273.5581</v>
      </c>
      <c r="U14" s="16">
        <f>'KEEI BAU - Industry'!AK$37*'Others Split'!$D$47*'Others Split'!$L$13</f>
        <v>2653623290672.2236</v>
      </c>
      <c r="V14" s="16">
        <f>'KEEI BAU - Industry'!AL$37*'Others Split'!$D$47*'Others Split'!$L$13</f>
        <v>2666054519070.8848</v>
      </c>
      <c r="W14" s="16">
        <f>'KEEI BAU - Industry'!AM$37*'Others Split'!$D$47*'Others Split'!$L$13</f>
        <v>2683024132440.4917</v>
      </c>
      <c r="X14" s="16">
        <f>'KEEI BAU - Industry'!AN$37*'Others Split'!$D$47*'Others Split'!$L$13</f>
        <v>2696899392420.8188</v>
      </c>
      <c r="Y14" s="16">
        <f>'KEEI BAU - Industry'!AO$37*'Others Split'!$D$47*'Others Split'!$L$13</f>
        <v>2710774652401.1509</v>
      </c>
      <c r="Z14" s="16">
        <f>'KEEI BAU - Industry'!AP$37*'Others Split'!$D$47*'Others Split'!$L$13</f>
        <v>2724649912381.478</v>
      </c>
      <c r="AA14" s="16">
        <f>'KEEI BAU - Industry'!AQ$37*'Others Split'!$D$47*'Others Split'!$L$13</f>
        <v>2738525172361.8042</v>
      </c>
      <c r="AB14" s="16">
        <f>'KEEI BAU - Industry'!AR$37*'Others Split'!$D$47*'Others Split'!$L$13</f>
        <v>2752400432342.1313</v>
      </c>
      <c r="AC14" s="16">
        <f>'KEEI BAU - Industry'!AS$37*'Others Split'!$D$47*'Others Split'!$L$13</f>
        <v>2766275692322.4634</v>
      </c>
      <c r="AD14" s="16">
        <f>'KEEI BAU - Industry'!AT$37*'Others Split'!$D$47*'Others Split'!$L$13</f>
        <v>2780150952302.7905</v>
      </c>
      <c r="AE14" s="16">
        <f>'KEEI BAU - Industry'!AU$37*'Others Split'!$D$47*'Others Split'!$L$13</f>
        <v>2794026212283.1172</v>
      </c>
      <c r="AF14" s="16">
        <f>'KEEI BAU - Industry'!AV$37*'Others Split'!$D$47*'Others Split'!$L$13</f>
        <v>2807901472263.4487</v>
      </c>
    </row>
    <row r="15" spans="1:35">
      <c r="A15" t="s">
        <v>15</v>
      </c>
      <c r="B15" s="16">
        <f>'KEEI BAU - Industry'!R23*'Steel Split'!$D$6</f>
        <v>602115116500.21411</v>
      </c>
      <c r="C15" s="16">
        <f>'KEEI BAU - Industry'!S23*'Steel Split'!$D$6</f>
        <v>588244249461.7157</v>
      </c>
      <c r="D15" s="16">
        <f>'KEEI BAU - Industry'!T23*'Steel Split'!$D$6</f>
        <v>574373382423.21729</v>
      </c>
      <c r="E15" s="16">
        <f>'KEEI BAU - Industry'!U23*'Steel Split'!$D$6</f>
        <v>560502515384.71887</v>
      </c>
      <c r="F15" s="16">
        <f>'KEEI BAU - Industry'!V23*'Steel Split'!$D$6</f>
        <v>546631648346.22052</v>
      </c>
      <c r="G15" s="16">
        <f>'KEEI BAU - Industry'!W23*'Steel Split'!$D$6</f>
        <v>532760781307.72223</v>
      </c>
      <c r="H15" s="16">
        <f>'KEEI BAU - Industry'!X23*'Steel Split'!$D$6</f>
        <v>530923675165.28223</v>
      </c>
      <c r="I15" s="16">
        <f>'KEEI BAU - Industry'!Y23*'Steel Split'!$D$6</f>
        <v>529086569022.8418</v>
      </c>
      <c r="J15" s="16">
        <f>'KEEI BAU - Industry'!Z23*'Steel Split'!$D$6</f>
        <v>527249462880.40137</v>
      </c>
      <c r="K15" s="16">
        <f>'KEEI BAU - Industry'!AA23*'Steel Split'!$D$6</f>
        <v>525412356737.961</v>
      </c>
      <c r="L15" s="16">
        <f>'KEEI BAU - Industry'!AB23*'Steel Split'!$D$6</f>
        <v>523575250595.52008</v>
      </c>
      <c r="M15" s="16">
        <f>'KEEI BAU - Industry'!AC23*'Steel Split'!$D$6</f>
        <v>519901038310.63928</v>
      </c>
      <c r="N15" s="16">
        <f>'KEEI BAU - Industry'!AD23*'Steel Split'!$D$6</f>
        <v>516226826025.75842</v>
      </c>
      <c r="O15" s="16">
        <f>'KEEI BAU - Industry'!AE23*'Steel Split'!$D$6</f>
        <v>512552613740.87756</v>
      </c>
      <c r="P15" s="16">
        <f>'KEEI BAU - Industry'!AF23*'Steel Split'!$D$6</f>
        <v>508878401455.9967</v>
      </c>
      <c r="Q15" s="16">
        <f>'KEEI BAU - Industry'!AG23*'Steel Split'!$D$6</f>
        <v>505204189171.11591</v>
      </c>
      <c r="R15" s="16">
        <f>'KEEI BAU - Industry'!AH23*'Steel Split'!$D$6</f>
        <v>499692870743.79462</v>
      </c>
      <c r="S15" s="16">
        <f>'KEEI BAU - Industry'!AI23*'Steel Split'!$D$6</f>
        <v>494181552316.47333</v>
      </c>
      <c r="T15" s="16">
        <f>'KEEI BAU - Industry'!AJ23*'Steel Split'!$D$6</f>
        <v>488670233889.1521</v>
      </c>
      <c r="U15" s="16">
        <f>'KEEI BAU - Industry'!AK23*'Steel Split'!$D$6</f>
        <v>483158915461.83081</v>
      </c>
      <c r="V15" s="16">
        <f>'KEEI BAU - Industry'!AL23*'Steel Split'!$D$6</f>
        <v>477647597034.50958</v>
      </c>
      <c r="W15" s="16">
        <f>'KEEI BAU - Industry'!AM23*'Steel Split'!$D$6</f>
        <v>474585753463.77612</v>
      </c>
      <c r="X15" s="16">
        <f>'KEEI BAU - Industry'!AN23*'Steel Split'!$D$6</f>
        <v>469853813399.91437</v>
      </c>
      <c r="Y15" s="16">
        <f>'KEEI BAU - Industry'!AO23*'Steel Split'!$D$6</f>
        <v>465121873336.05261</v>
      </c>
      <c r="Z15" s="16">
        <f>'KEEI BAU - Industry'!AP23*'Steel Split'!$D$6</f>
        <v>460389933272.19092</v>
      </c>
      <c r="AA15" s="16">
        <f>'KEEI BAU - Industry'!AQ23*'Steel Split'!$D$6</f>
        <v>455657993208.32916</v>
      </c>
      <c r="AB15" s="16">
        <f>'KEEI BAU - Industry'!AR23*'Steel Split'!$D$6</f>
        <v>450926053144.46741</v>
      </c>
      <c r="AC15" s="16">
        <f>'KEEI BAU - Industry'!AS23*'Steel Split'!$D$6</f>
        <v>446194113080.60565</v>
      </c>
      <c r="AD15" s="16">
        <f>'KEEI BAU - Industry'!AT23*'Steel Split'!$D$6</f>
        <v>441462173016.7439</v>
      </c>
      <c r="AE15" s="16">
        <f>'KEEI BAU - Industry'!AU23*'Steel Split'!$D$6</f>
        <v>436730232952.88214</v>
      </c>
      <c r="AF15" s="16">
        <f>'KEEI BAU - Industry'!AV23*'Steel Split'!$D$6</f>
        <v>431998292889.02039</v>
      </c>
    </row>
    <row r="16" spans="1:35">
      <c r="A16" t="s">
        <v>16</v>
      </c>
      <c r="B16" s="16">
        <f>'KEEI BAU - Industry'!R$16*'Non-ferrous Metals Split'!$I$6*'Non-ferrous Metals Split'!$D$45</f>
        <v>947372693726.9646</v>
      </c>
      <c r="C16" s="16">
        <f>'KEEI BAU - Industry'!S$16*'Non-ferrous Metals Split'!$I$6*'Non-ferrous Metals Split'!$D$45</f>
        <v>960922275149.85022</v>
      </c>
      <c r="D16" s="16">
        <f>'KEEI BAU - Industry'!T$16*'Non-ferrous Metals Split'!$I$6*'Non-ferrous Metals Split'!$D$45</f>
        <v>974471856572.73621</v>
      </c>
      <c r="E16" s="16">
        <f>'KEEI BAU - Industry'!U$16*'Non-ferrous Metals Split'!$I$6*'Non-ferrous Metals Split'!$D$45</f>
        <v>988021437995.62195</v>
      </c>
      <c r="F16" s="16">
        <f>'KEEI BAU - Industry'!V$16*'Non-ferrous Metals Split'!$I$6*'Non-ferrous Metals Split'!$D$45</f>
        <v>1001571019418.5078</v>
      </c>
      <c r="G16" s="16">
        <f>'KEEI BAU - Industry'!W$16*'Non-ferrous Metals Split'!$I$6*'Non-ferrous Metals Split'!$D$45</f>
        <v>1015120600841.3937</v>
      </c>
      <c r="H16" s="16">
        <f>'KEEI BAU - Industry'!X$16*'Non-ferrous Metals Split'!$I$6*'Non-ferrous Metals Split'!$D$45</f>
        <v>1014750793700.832</v>
      </c>
      <c r="I16" s="16">
        <f>'KEEI BAU - Industry'!Y$16*'Non-ferrous Metals Split'!$I$6*'Non-ferrous Metals Split'!$D$45</f>
        <v>1014380986560.2705</v>
      </c>
      <c r="J16" s="16">
        <f>'KEEI BAU - Industry'!Z$16*'Non-ferrous Metals Split'!$I$6*'Non-ferrous Metals Split'!$D$45</f>
        <v>1014011179419.7089</v>
      </c>
      <c r="K16" s="16">
        <f>'KEEI BAU - Industry'!AA$16*'Non-ferrous Metals Split'!$I$6*'Non-ferrous Metals Split'!$D$45</f>
        <v>1013641372279.1475</v>
      </c>
      <c r="L16" s="16">
        <f>'KEEI BAU - Industry'!AB$16*'Non-ferrous Metals Split'!$I$6*'Non-ferrous Metals Split'!$D$45</f>
        <v>1013271565138.5859</v>
      </c>
      <c r="M16" s="16">
        <f>'KEEI BAU - Industry'!AC$16*'Non-ferrous Metals Split'!$I$6*'Non-ferrous Metals Split'!$D$45</f>
        <v>1011052722295.2168</v>
      </c>
      <c r="N16" s="16">
        <f>'KEEI BAU - Industry'!AD$16*'Non-ferrous Metals Split'!$I$6*'Non-ferrous Metals Split'!$D$45</f>
        <v>1008833879451.8477</v>
      </c>
      <c r="O16" s="16">
        <f>'KEEI BAU - Industry'!AE$16*'Non-ferrous Metals Split'!$I$6*'Non-ferrous Metals Split'!$D$45</f>
        <v>1006615036608.4785</v>
      </c>
      <c r="P16" s="16">
        <f>'KEEI BAU - Industry'!AF$16*'Non-ferrous Metals Split'!$I$6*'Non-ferrous Metals Split'!$D$45</f>
        <v>1004396193765.1094</v>
      </c>
      <c r="Q16" s="16">
        <f>'KEEI BAU - Industry'!AG$16*'Non-ferrous Metals Split'!$I$6*'Non-ferrous Metals Split'!$D$45</f>
        <v>1002177350921.7402</v>
      </c>
      <c r="R16" s="16">
        <f>'KEEI BAU - Industry'!AH$16*'Non-ferrous Metals Split'!$I$6*'Non-ferrous Metals Split'!$D$45</f>
        <v>1002177350921.7402</v>
      </c>
      <c r="S16" s="16">
        <f>'KEEI BAU - Industry'!AI$16*'Non-ferrous Metals Split'!$I$6*'Non-ferrous Metals Split'!$D$45</f>
        <v>1002177350921.7402</v>
      </c>
      <c r="T16" s="16">
        <f>'KEEI BAU - Industry'!AJ$16*'Non-ferrous Metals Split'!$I$6*'Non-ferrous Metals Split'!$D$45</f>
        <v>1002177350921.7402</v>
      </c>
      <c r="U16" s="16">
        <f>'KEEI BAU - Industry'!AK$16*'Non-ferrous Metals Split'!$I$6*'Non-ferrous Metals Split'!$D$45</f>
        <v>1002177350921.7402</v>
      </c>
      <c r="V16" s="16">
        <f>'KEEI BAU - Industry'!AL$16*'Non-ferrous Metals Split'!$I$6*'Non-ferrous Metals Split'!$D$45</f>
        <v>1002177350921.7402</v>
      </c>
      <c r="W16" s="16">
        <f>'KEEI BAU - Industry'!AM$16*'Non-ferrous Metals Split'!$I$6*'Non-ferrous Metals Split'!$D$45</f>
        <v>999218893797.2478</v>
      </c>
      <c r="X16" s="16">
        <f>'KEEI BAU - Industry'!AN$16*'Non-ferrous Metals Split'!$I$6*'Non-ferrous Metals Split'!$D$45</f>
        <v>998277566530.36414</v>
      </c>
      <c r="Y16" s="16">
        <f>'KEEI BAU - Industry'!AO$16*'Non-ferrous Metals Split'!$I$6*'Non-ferrous Metals Split'!$D$45</f>
        <v>997336239263.48022</v>
      </c>
      <c r="Z16" s="16">
        <f>'KEEI BAU - Industry'!AP$16*'Non-ferrous Metals Split'!$I$6*'Non-ferrous Metals Split'!$D$45</f>
        <v>996394911996.59656</v>
      </c>
      <c r="AA16" s="16">
        <f>'KEEI BAU - Industry'!AQ$16*'Non-ferrous Metals Split'!$I$6*'Non-ferrous Metals Split'!$D$45</f>
        <v>995453584729.71265</v>
      </c>
      <c r="AB16" s="16">
        <f>'KEEI BAU - Industry'!AR$16*'Non-ferrous Metals Split'!$I$6*'Non-ferrous Metals Split'!$D$45</f>
        <v>994512257462.82849</v>
      </c>
      <c r="AC16" s="16">
        <f>'KEEI BAU - Industry'!AS$16*'Non-ferrous Metals Split'!$I$6*'Non-ferrous Metals Split'!$D$45</f>
        <v>993570930195.94458</v>
      </c>
      <c r="AD16" s="16">
        <f>'KEEI BAU - Industry'!AT$16*'Non-ferrous Metals Split'!$I$6*'Non-ferrous Metals Split'!$D$45</f>
        <v>992629602929.06079</v>
      </c>
      <c r="AE16" s="16">
        <f>'KEEI BAU - Industry'!AU$16*'Non-ferrous Metals Split'!$I$6*'Non-ferrous Metals Split'!$D$45</f>
        <v>991688275662.17688</v>
      </c>
      <c r="AF16" s="16">
        <f>'KEEI BAU - Industry'!AV$16*'Non-ferrous Metals Split'!$I$6*'Non-ferrous Metals Split'!$D$45</f>
        <v>990746948395.29321</v>
      </c>
    </row>
    <row r="17" spans="1:33">
      <c r="A17" t="s">
        <v>17</v>
      </c>
      <c r="B17" s="16">
        <f>'KEEI BAU - Industry'!R$16*'Non-ferrous Metals Split'!$I$7*'Non-ferrous Metals Split'!$D$45</f>
        <v>8052667896679.1982</v>
      </c>
      <c r="C17" s="16">
        <f>'KEEI BAU - Industry'!S$16*'Non-ferrous Metals Split'!$I$7*'Non-ferrous Metals Split'!$D$45</f>
        <v>8167839338773.7275</v>
      </c>
      <c r="D17" s="16">
        <f>'KEEI BAU - Industry'!T$16*'Non-ferrous Metals Split'!$I$7*'Non-ferrous Metals Split'!$D$45</f>
        <v>8283010780868.2559</v>
      </c>
      <c r="E17" s="16">
        <f>'KEEI BAU - Industry'!U$16*'Non-ferrous Metals Split'!$I$7*'Non-ferrous Metals Split'!$D$45</f>
        <v>8398182222962.7852</v>
      </c>
      <c r="F17" s="16">
        <f>'KEEI BAU - Industry'!V$16*'Non-ferrous Metals Split'!$I$7*'Non-ferrous Metals Split'!$D$45</f>
        <v>8513353665057.3154</v>
      </c>
      <c r="G17" s="16">
        <f>'KEEI BAU - Industry'!W$16*'Non-ferrous Metals Split'!$I$7*'Non-ferrous Metals Split'!$D$45</f>
        <v>8628525107151.8447</v>
      </c>
      <c r="H17" s="16">
        <f>'KEEI BAU - Industry'!X$16*'Non-ferrous Metals Split'!$I$7*'Non-ferrous Metals Split'!$D$45</f>
        <v>8625381746457.0713</v>
      </c>
      <c r="I17" s="16">
        <f>'KEEI BAU - Industry'!Y$16*'Non-ferrous Metals Split'!$I$7*'Non-ferrous Metals Split'!$D$45</f>
        <v>8622238385762.2998</v>
      </c>
      <c r="J17" s="16">
        <f>'KEEI BAU - Industry'!Z$16*'Non-ferrous Metals Split'!$I$7*'Non-ferrous Metals Split'!$D$45</f>
        <v>8619095025067.5264</v>
      </c>
      <c r="K17" s="16">
        <f>'KEEI BAU - Industry'!AA$16*'Non-ferrous Metals Split'!$I$7*'Non-ferrous Metals Split'!$D$45</f>
        <v>8615951664372.7529</v>
      </c>
      <c r="L17" s="16">
        <f>'KEEI BAU - Industry'!AB$16*'Non-ferrous Metals Split'!$I$7*'Non-ferrous Metals Split'!$D$45</f>
        <v>8612808303677.9795</v>
      </c>
      <c r="M17" s="16">
        <f>'KEEI BAU - Industry'!AC$16*'Non-ferrous Metals Split'!$I$7*'Non-ferrous Metals Split'!$D$45</f>
        <v>8593948139509.3408</v>
      </c>
      <c r="N17" s="16">
        <f>'KEEI BAU - Industry'!AD$16*'Non-ferrous Metals Split'!$I$7*'Non-ferrous Metals Split'!$D$45</f>
        <v>8575087975340.7041</v>
      </c>
      <c r="O17" s="16">
        <f>'KEEI BAU - Industry'!AE$16*'Non-ferrous Metals Split'!$I$7*'Non-ferrous Metals Split'!$D$45</f>
        <v>8556227811172.0664</v>
      </c>
      <c r="P17" s="16">
        <f>'KEEI BAU - Industry'!AF$16*'Non-ferrous Metals Split'!$I$7*'Non-ferrous Metals Split'!$D$45</f>
        <v>8537367647003.4277</v>
      </c>
      <c r="Q17" s="16">
        <f>'KEEI BAU - Industry'!AG$16*'Non-ferrous Metals Split'!$I$7*'Non-ferrous Metals Split'!$D$45</f>
        <v>8518507482834.791</v>
      </c>
      <c r="R17" s="16">
        <f>'KEEI BAU - Industry'!AH$16*'Non-ferrous Metals Split'!$I$7*'Non-ferrous Metals Split'!$D$45</f>
        <v>8518507482834.791</v>
      </c>
      <c r="S17" s="16">
        <f>'KEEI BAU - Industry'!AI$16*'Non-ferrous Metals Split'!$I$7*'Non-ferrous Metals Split'!$D$45</f>
        <v>8518507482834.791</v>
      </c>
      <c r="T17" s="16">
        <f>'KEEI BAU - Industry'!AJ$16*'Non-ferrous Metals Split'!$I$7*'Non-ferrous Metals Split'!$D$45</f>
        <v>8518507482834.791</v>
      </c>
      <c r="U17" s="16">
        <f>'KEEI BAU - Industry'!AK$16*'Non-ferrous Metals Split'!$I$7*'Non-ferrous Metals Split'!$D$45</f>
        <v>8518507482834.791</v>
      </c>
      <c r="V17" s="16">
        <f>'KEEI BAU - Industry'!AL$16*'Non-ferrous Metals Split'!$I$7*'Non-ferrous Metals Split'!$D$45</f>
        <v>8518507482834.791</v>
      </c>
      <c r="W17" s="16">
        <f>'KEEI BAU - Industry'!AM$16*'Non-ferrous Metals Split'!$I$7*'Non-ferrous Metals Split'!$D$45</f>
        <v>8493360597276.6064</v>
      </c>
      <c r="X17" s="16">
        <f>'KEEI BAU - Industry'!AN$16*'Non-ferrous Metals Split'!$I$7*'Non-ferrous Metals Split'!$D$45</f>
        <v>8485359315508.0947</v>
      </c>
      <c r="Y17" s="16">
        <f>'KEEI BAU - Industry'!AO$16*'Non-ferrous Metals Split'!$I$7*'Non-ferrous Metals Split'!$D$45</f>
        <v>8477358033739.582</v>
      </c>
      <c r="Z17" s="16">
        <f>'KEEI BAU - Industry'!AP$16*'Non-ferrous Metals Split'!$I$7*'Non-ferrous Metals Split'!$D$45</f>
        <v>8469356751971.0684</v>
      </c>
      <c r="AA17" s="16">
        <f>'KEEI BAU - Industry'!AQ$16*'Non-ferrous Metals Split'!$I$7*'Non-ferrous Metals Split'!$D$45</f>
        <v>8461355470202.5557</v>
      </c>
      <c r="AB17" s="16">
        <f>'KEEI BAU - Industry'!AR$16*'Non-ferrous Metals Split'!$I$7*'Non-ferrous Metals Split'!$D$45</f>
        <v>8453354188434.041</v>
      </c>
      <c r="AC17" s="16">
        <f>'KEEI BAU - Industry'!AS$16*'Non-ferrous Metals Split'!$I$7*'Non-ferrous Metals Split'!$D$45</f>
        <v>8445352906665.5273</v>
      </c>
      <c r="AD17" s="16">
        <f>'KEEI BAU - Industry'!AT$16*'Non-ferrous Metals Split'!$I$7*'Non-ferrous Metals Split'!$D$45</f>
        <v>8437351624897.0166</v>
      </c>
      <c r="AE17" s="16">
        <f>'KEEI BAU - Industry'!AU$16*'Non-ferrous Metals Split'!$I$7*'Non-ferrous Metals Split'!$D$45</f>
        <v>8429350343128.5039</v>
      </c>
      <c r="AF17" s="16">
        <f>'KEEI BAU - Industry'!AV$16*'Non-ferrous Metals Split'!$I$7*'Non-ferrous Metals Split'!$D$45</f>
        <v>8421349061359.9902</v>
      </c>
    </row>
    <row r="18" spans="1:33">
      <c r="A18" t="s">
        <v>18</v>
      </c>
      <c r="B18" s="16">
        <f>'KEEI BAU - Industry'!R$33*'Machinery Split'!$L6*'Machinery Split'!$D$41</f>
        <v>0</v>
      </c>
      <c r="C18" s="16">
        <f>'KEEI BAU - Industry'!S$33*'Machinery Split'!$L6*'Machinery Split'!$D$41</f>
        <v>0</v>
      </c>
      <c r="D18" s="16">
        <f>'KEEI BAU - Industry'!T$33*'Machinery Split'!$L6*'Machinery Split'!$D$41</f>
        <v>0</v>
      </c>
      <c r="E18" s="16">
        <f>'KEEI BAU - Industry'!U$33*'Machinery Split'!$L6*'Machinery Split'!$D$41</f>
        <v>0</v>
      </c>
      <c r="F18" s="16">
        <f>'KEEI BAU - Industry'!V$33*'Machinery Split'!$L6*'Machinery Split'!$D$41</f>
        <v>0</v>
      </c>
      <c r="G18" s="16">
        <f>'KEEI BAU - Industry'!W$33*'Machinery Split'!$L6*'Machinery Split'!$D$41</f>
        <v>0</v>
      </c>
      <c r="H18" s="16">
        <f>'KEEI BAU - Industry'!X$33*'Machinery Split'!$L6*'Machinery Split'!$D$41</f>
        <v>0</v>
      </c>
      <c r="I18" s="16">
        <f>'KEEI BAU - Industry'!Y$33*'Machinery Split'!$L6*'Machinery Split'!$D$41</f>
        <v>0</v>
      </c>
      <c r="J18" s="16">
        <f>'KEEI BAU - Industry'!Z$33*'Machinery Split'!$L6*'Machinery Split'!$D$41</f>
        <v>0</v>
      </c>
      <c r="K18" s="16">
        <f>'KEEI BAU - Industry'!AA$33*'Machinery Split'!$L6*'Machinery Split'!$D$41</f>
        <v>0</v>
      </c>
      <c r="L18" s="16">
        <f>'KEEI BAU - Industry'!AB$33*'Machinery Split'!$L6*'Machinery Split'!$D$41</f>
        <v>0</v>
      </c>
      <c r="M18" s="16">
        <f>'KEEI BAU - Industry'!AC$33*'Machinery Split'!$L6*'Machinery Split'!$D$41</f>
        <v>0</v>
      </c>
      <c r="N18" s="16">
        <f>'KEEI BAU - Industry'!AD$33*'Machinery Split'!$L6*'Machinery Split'!$D$41</f>
        <v>0</v>
      </c>
      <c r="O18" s="16">
        <f>'KEEI BAU - Industry'!AE$33*'Machinery Split'!$L6*'Machinery Split'!$D$41</f>
        <v>0</v>
      </c>
      <c r="P18" s="16">
        <f>'KEEI BAU - Industry'!AF$33*'Machinery Split'!$L6*'Machinery Split'!$D$41</f>
        <v>0</v>
      </c>
      <c r="Q18" s="16">
        <f>'KEEI BAU - Industry'!AG$33*'Machinery Split'!$L6*'Machinery Split'!$D$41</f>
        <v>0</v>
      </c>
      <c r="R18" s="16">
        <f>'KEEI BAU - Industry'!AH$33*'Machinery Split'!$L6*'Machinery Split'!$D$41</f>
        <v>0</v>
      </c>
      <c r="S18" s="16">
        <f>'KEEI BAU - Industry'!AI$33*'Machinery Split'!$L6*'Machinery Split'!$D$41</f>
        <v>0</v>
      </c>
      <c r="T18" s="16">
        <f>'KEEI BAU - Industry'!AJ$33*'Machinery Split'!$L6*'Machinery Split'!$D$41</f>
        <v>0</v>
      </c>
      <c r="U18" s="16">
        <f>'KEEI BAU - Industry'!AK$33*'Machinery Split'!$L6*'Machinery Split'!$D$41</f>
        <v>0</v>
      </c>
      <c r="V18" s="16">
        <f>'KEEI BAU - Industry'!AL$33*'Machinery Split'!$L6*'Machinery Split'!$D$41</f>
        <v>0</v>
      </c>
      <c r="W18" s="16">
        <f>'KEEI BAU - Industry'!AM$33*'Machinery Split'!$L6*'Machinery Split'!$D$41</f>
        <v>0</v>
      </c>
      <c r="X18" s="16">
        <f>'KEEI BAU - Industry'!AN$33*'Machinery Split'!$L6*'Machinery Split'!$D$41</f>
        <v>0</v>
      </c>
      <c r="Y18" s="16">
        <f>'KEEI BAU - Industry'!AO$33*'Machinery Split'!$L6*'Machinery Split'!$D$41</f>
        <v>0</v>
      </c>
      <c r="Z18" s="16">
        <f>'KEEI BAU - Industry'!AP$33*'Machinery Split'!$L6*'Machinery Split'!$D$41</f>
        <v>0</v>
      </c>
      <c r="AA18" s="16">
        <f>'KEEI BAU - Industry'!AQ$33*'Machinery Split'!$L6*'Machinery Split'!$D$41</f>
        <v>0</v>
      </c>
      <c r="AB18" s="16">
        <f>'KEEI BAU - Industry'!AR$33*'Machinery Split'!$L6*'Machinery Split'!$D$41</f>
        <v>0</v>
      </c>
      <c r="AC18" s="16">
        <f>'KEEI BAU - Industry'!AS$33*'Machinery Split'!$L6*'Machinery Split'!$D$41</f>
        <v>0</v>
      </c>
      <c r="AD18" s="16">
        <f>'KEEI BAU - Industry'!AT$33*'Machinery Split'!$L6*'Machinery Split'!$D$41</f>
        <v>0</v>
      </c>
      <c r="AE18" s="16">
        <f>'KEEI BAU - Industry'!AU$33*'Machinery Split'!$L6*'Machinery Split'!$D$41</f>
        <v>0</v>
      </c>
      <c r="AF18" s="16">
        <f>'KEEI BAU - Industry'!AV$33*'Machinery Split'!$L6*'Machinery Split'!$D$41</f>
        <v>0</v>
      </c>
    </row>
    <row r="19" spans="1:33">
      <c r="A19" t="s">
        <v>19</v>
      </c>
      <c r="B19" s="16">
        <f>'KEEI BAU - Industry'!R$33*'Machinery Split'!$L7*'Machinery Split'!$D$41</f>
        <v>0</v>
      </c>
      <c r="C19" s="16">
        <f>'KEEI BAU - Industry'!S$33*'Machinery Split'!$L7*'Machinery Split'!$D$41</f>
        <v>0</v>
      </c>
      <c r="D19" s="16">
        <f>'KEEI BAU - Industry'!T$33*'Machinery Split'!$L7*'Machinery Split'!$D$41</f>
        <v>0</v>
      </c>
      <c r="E19" s="16">
        <f>'KEEI BAU - Industry'!U$33*'Machinery Split'!$L7*'Machinery Split'!$D$41</f>
        <v>0</v>
      </c>
      <c r="F19" s="16">
        <f>'KEEI BAU - Industry'!V$33*'Machinery Split'!$L7*'Machinery Split'!$D$41</f>
        <v>0</v>
      </c>
      <c r="G19" s="16">
        <f>'KEEI BAU - Industry'!W$33*'Machinery Split'!$L7*'Machinery Split'!$D$41</f>
        <v>0</v>
      </c>
      <c r="H19" s="16">
        <f>'KEEI BAU - Industry'!X$33*'Machinery Split'!$L7*'Machinery Split'!$D$41</f>
        <v>0</v>
      </c>
      <c r="I19" s="16">
        <f>'KEEI BAU - Industry'!Y$33*'Machinery Split'!$L7*'Machinery Split'!$D$41</f>
        <v>0</v>
      </c>
      <c r="J19" s="16">
        <f>'KEEI BAU - Industry'!Z$33*'Machinery Split'!$L7*'Machinery Split'!$D$41</f>
        <v>0</v>
      </c>
      <c r="K19" s="16">
        <f>'KEEI BAU - Industry'!AA$33*'Machinery Split'!$L7*'Machinery Split'!$D$41</f>
        <v>0</v>
      </c>
      <c r="L19" s="16">
        <f>'KEEI BAU - Industry'!AB$33*'Machinery Split'!$L7*'Machinery Split'!$D$41</f>
        <v>0</v>
      </c>
      <c r="M19" s="16">
        <f>'KEEI BAU - Industry'!AC$33*'Machinery Split'!$L7*'Machinery Split'!$D$41</f>
        <v>0</v>
      </c>
      <c r="N19" s="16">
        <f>'KEEI BAU - Industry'!AD$33*'Machinery Split'!$L7*'Machinery Split'!$D$41</f>
        <v>0</v>
      </c>
      <c r="O19" s="16">
        <f>'KEEI BAU - Industry'!AE$33*'Machinery Split'!$L7*'Machinery Split'!$D$41</f>
        <v>0</v>
      </c>
      <c r="P19" s="16">
        <f>'KEEI BAU - Industry'!AF$33*'Machinery Split'!$L7*'Machinery Split'!$D$41</f>
        <v>0</v>
      </c>
      <c r="Q19" s="16">
        <f>'KEEI BAU - Industry'!AG$33*'Machinery Split'!$L7*'Machinery Split'!$D$41</f>
        <v>0</v>
      </c>
      <c r="R19" s="16">
        <f>'KEEI BAU - Industry'!AH$33*'Machinery Split'!$L7*'Machinery Split'!$D$41</f>
        <v>0</v>
      </c>
      <c r="S19" s="16">
        <f>'KEEI BAU - Industry'!AI$33*'Machinery Split'!$L7*'Machinery Split'!$D$41</f>
        <v>0</v>
      </c>
      <c r="T19" s="16">
        <f>'KEEI BAU - Industry'!AJ$33*'Machinery Split'!$L7*'Machinery Split'!$D$41</f>
        <v>0</v>
      </c>
      <c r="U19" s="16">
        <f>'KEEI BAU - Industry'!AK$33*'Machinery Split'!$L7*'Machinery Split'!$D$41</f>
        <v>0</v>
      </c>
      <c r="V19" s="16">
        <f>'KEEI BAU - Industry'!AL$33*'Machinery Split'!$L7*'Machinery Split'!$D$41</f>
        <v>0</v>
      </c>
      <c r="W19" s="16">
        <f>'KEEI BAU - Industry'!AM$33*'Machinery Split'!$L7*'Machinery Split'!$D$41</f>
        <v>0</v>
      </c>
      <c r="X19" s="16">
        <f>'KEEI BAU - Industry'!AN$33*'Machinery Split'!$L7*'Machinery Split'!$D$41</f>
        <v>0</v>
      </c>
      <c r="Y19" s="16">
        <f>'KEEI BAU - Industry'!AO$33*'Machinery Split'!$L7*'Machinery Split'!$D$41</f>
        <v>0</v>
      </c>
      <c r="Z19" s="16">
        <f>'KEEI BAU - Industry'!AP$33*'Machinery Split'!$L7*'Machinery Split'!$D$41</f>
        <v>0</v>
      </c>
      <c r="AA19" s="16">
        <f>'KEEI BAU - Industry'!AQ$33*'Machinery Split'!$L7*'Machinery Split'!$D$41</f>
        <v>0</v>
      </c>
      <c r="AB19" s="16">
        <f>'KEEI BAU - Industry'!AR$33*'Machinery Split'!$L7*'Machinery Split'!$D$41</f>
        <v>0</v>
      </c>
      <c r="AC19" s="16">
        <f>'KEEI BAU - Industry'!AS$33*'Machinery Split'!$L7*'Machinery Split'!$D$41</f>
        <v>0</v>
      </c>
      <c r="AD19" s="16">
        <f>'KEEI BAU - Industry'!AT$33*'Machinery Split'!$L7*'Machinery Split'!$D$41</f>
        <v>0</v>
      </c>
      <c r="AE19" s="16">
        <f>'KEEI BAU - Industry'!AU$33*'Machinery Split'!$L7*'Machinery Split'!$D$41</f>
        <v>0</v>
      </c>
      <c r="AF19" s="16">
        <f>'KEEI BAU - Industry'!AV$33*'Machinery Split'!$L7*'Machinery Split'!$D$41</f>
        <v>0</v>
      </c>
    </row>
    <row r="20" spans="1:33">
      <c r="A20" t="s">
        <v>20</v>
      </c>
      <c r="B20" s="16">
        <f>'KEEI BAU - Industry'!R$33*'Machinery Split'!$L8*'Machinery Split'!$D$41</f>
        <v>0</v>
      </c>
      <c r="C20" s="16">
        <f>'KEEI BAU - Industry'!S$33*'Machinery Split'!$L8*'Machinery Split'!$D$41</f>
        <v>0</v>
      </c>
      <c r="D20" s="16">
        <f>'KEEI BAU - Industry'!T$33*'Machinery Split'!$L8*'Machinery Split'!$D$41</f>
        <v>0</v>
      </c>
      <c r="E20" s="16">
        <f>'KEEI BAU - Industry'!U$33*'Machinery Split'!$L8*'Machinery Split'!$D$41</f>
        <v>0</v>
      </c>
      <c r="F20" s="16">
        <f>'KEEI BAU - Industry'!V$33*'Machinery Split'!$L8*'Machinery Split'!$D$41</f>
        <v>0</v>
      </c>
      <c r="G20" s="16">
        <f>'KEEI BAU - Industry'!W$33*'Machinery Split'!$L8*'Machinery Split'!$D$41</f>
        <v>0</v>
      </c>
      <c r="H20" s="16">
        <f>'KEEI BAU - Industry'!X$33*'Machinery Split'!$L8*'Machinery Split'!$D$41</f>
        <v>0</v>
      </c>
      <c r="I20" s="16">
        <f>'KEEI BAU - Industry'!Y$33*'Machinery Split'!$L8*'Machinery Split'!$D$41</f>
        <v>0</v>
      </c>
      <c r="J20" s="16">
        <f>'KEEI BAU - Industry'!Z$33*'Machinery Split'!$L8*'Machinery Split'!$D$41</f>
        <v>0</v>
      </c>
      <c r="K20" s="16">
        <f>'KEEI BAU - Industry'!AA$33*'Machinery Split'!$L8*'Machinery Split'!$D$41</f>
        <v>0</v>
      </c>
      <c r="L20" s="16">
        <f>'KEEI BAU - Industry'!AB$33*'Machinery Split'!$L8*'Machinery Split'!$D$41</f>
        <v>0</v>
      </c>
      <c r="M20" s="16">
        <f>'KEEI BAU - Industry'!AC$33*'Machinery Split'!$L8*'Machinery Split'!$D$41</f>
        <v>0</v>
      </c>
      <c r="N20" s="16">
        <f>'KEEI BAU - Industry'!AD$33*'Machinery Split'!$L8*'Machinery Split'!$D$41</f>
        <v>0</v>
      </c>
      <c r="O20" s="16">
        <f>'KEEI BAU - Industry'!AE$33*'Machinery Split'!$L8*'Machinery Split'!$D$41</f>
        <v>0</v>
      </c>
      <c r="P20" s="16">
        <f>'KEEI BAU - Industry'!AF$33*'Machinery Split'!$L8*'Machinery Split'!$D$41</f>
        <v>0</v>
      </c>
      <c r="Q20" s="16">
        <f>'KEEI BAU - Industry'!AG$33*'Machinery Split'!$L8*'Machinery Split'!$D$41</f>
        <v>0</v>
      </c>
      <c r="R20" s="16">
        <f>'KEEI BAU - Industry'!AH$33*'Machinery Split'!$L8*'Machinery Split'!$D$41</f>
        <v>0</v>
      </c>
      <c r="S20" s="16">
        <f>'KEEI BAU - Industry'!AI$33*'Machinery Split'!$L8*'Machinery Split'!$D$41</f>
        <v>0</v>
      </c>
      <c r="T20" s="16">
        <f>'KEEI BAU - Industry'!AJ$33*'Machinery Split'!$L8*'Machinery Split'!$D$41</f>
        <v>0</v>
      </c>
      <c r="U20" s="16">
        <f>'KEEI BAU - Industry'!AK$33*'Machinery Split'!$L8*'Machinery Split'!$D$41</f>
        <v>0</v>
      </c>
      <c r="V20" s="16">
        <f>'KEEI BAU - Industry'!AL$33*'Machinery Split'!$L8*'Machinery Split'!$D$41</f>
        <v>0</v>
      </c>
      <c r="W20" s="16">
        <f>'KEEI BAU - Industry'!AM$33*'Machinery Split'!$L8*'Machinery Split'!$D$41</f>
        <v>0</v>
      </c>
      <c r="X20" s="16">
        <f>'KEEI BAU - Industry'!AN$33*'Machinery Split'!$L8*'Machinery Split'!$D$41</f>
        <v>0</v>
      </c>
      <c r="Y20" s="16">
        <f>'KEEI BAU - Industry'!AO$33*'Machinery Split'!$L8*'Machinery Split'!$D$41</f>
        <v>0</v>
      </c>
      <c r="Z20" s="16">
        <f>'KEEI BAU - Industry'!AP$33*'Machinery Split'!$L8*'Machinery Split'!$D$41</f>
        <v>0</v>
      </c>
      <c r="AA20" s="16">
        <f>'KEEI BAU - Industry'!AQ$33*'Machinery Split'!$L8*'Machinery Split'!$D$41</f>
        <v>0</v>
      </c>
      <c r="AB20" s="16">
        <f>'KEEI BAU - Industry'!AR$33*'Machinery Split'!$L8*'Machinery Split'!$D$41</f>
        <v>0</v>
      </c>
      <c r="AC20" s="16">
        <f>'KEEI BAU - Industry'!AS$33*'Machinery Split'!$L8*'Machinery Split'!$D$41</f>
        <v>0</v>
      </c>
      <c r="AD20" s="16">
        <f>'KEEI BAU - Industry'!AT$33*'Machinery Split'!$L8*'Machinery Split'!$D$41</f>
        <v>0</v>
      </c>
      <c r="AE20" s="16">
        <f>'KEEI BAU - Industry'!AU$33*'Machinery Split'!$L8*'Machinery Split'!$D$41</f>
        <v>0</v>
      </c>
      <c r="AF20" s="16">
        <f>'KEEI BAU - Industry'!AV$33*'Machinery Split'!$L8*'Machinery Split'!$D$41</f>
        <v>0</v>
      </c>
    </row>
    <row r="21" spans="1:33">
      <c r="A21" t="s">
        <v>21</v>
      </c>
      <c r="B21" s="16">
        <f>'KEEI BAU - Industry'!R$33*'Machinery Split'!$L9*'Machinery Split'!$D$41</f>
        <v>0</v>
      </c>
      <c r="C21" s="16">
        <f>'KEEI BAU - Industry'!S$33*'Machinery Split'!$L9*'Machinery Split'!$D$41</f>
        <v>0</v>
      </c>
      <c r="D21" s="16">
        <f>'KEEI BAU - Industry'!T$33*'Machinery Split'!$L9*'Machinery Split'!$D$41</f>
        <v>0</v>
      </c>
      <c r="E21" s="16">
        <f>'KEEI BAU - Industry'!U$33*'Machinery Split'!$L9*'Machinery Split'!$D$41</f>
        <v>0</v>
      </c>
      <c r="F21" s="16">
        <f>'KEEI BAU - Industry'!V$33*'Machinery Split'!$L9*'Machinery Split'!$D$41</f>
        <v>0</v>
      </c>
      <c r="G21" s="16">
        <f>'KEEI BAU - Industry'!W$33*'Machinery Split'!$L9*'Machinery Split'!$D$41</f>
        <v>0</v>
      </c>
      <c r="H21" s="16">
        <f>'KEEI BAU - Industry'!X$33*'Machinery Split'!$L9*'Machinery Split'!$D$41</f>
        <v>0</v>
      </c>
      <c r="I21" s="16">
        <f>'KEEI BAU - Industry'!Y$33*'Machinery Split'!$L9*'Machinery Split'!$D$41</f>
        <v>0</v>
      </c>
      <c r="J21" s="16">
        <f>'KEEI BAU - Industry'!Z$33*'Machinery Split'!$L9*'Machinery Split'!$D$41</f>
        <v>0</v>
      </c>
      <c r="K21" s="16">
        <f>'KEEI BAU - Industry'!AA$33*'Machinery Split'!$L9*'Machinery Split'!$D$41</f>
        <v>0</v>
      </c>
      <c r="L21" s="16">
        <f>'KEEI BAU - Industry'!AB$33*'Machinery Split'!$L9*'Machinery Split'!$D$41</f>
        <v>0</v>
      </c>
      <c r="M21" s="16">
        <f>'KEEI BAU - Industry'!AC$33*'Machinery Split'!$L9*'Machinery Split'!$D$41</f>
        <v>0</v>
      </c>
      <c r="N21" s="16">
        <f>'KEEI BAU - Industry'!AD$33*'Machinery Split'!$L9*'Machinery Split'!$D$41</f>
        <v>0</v>
      </c>
      <c r="O21" s="16">
        <f>'KEEI BAU - Industry'!AE$33*'Machinery Split'!$L9*'Machinery Split'!$D$41</f>
        <v>0</v>
      </c>
      <c r="P21" s="16">
        <f>'KEEI BAU - Industry'!AF$33*'Machinery Split'!$L9*'Machinery Split'!$D$41</f>
        <v>0</v>
      </c>
      <c r="Q21" s="16">
        <f>'KEEI BAU - Industry'!AG$33*'Machinery Split'!$L9*'Machinery Split'!$D$41</f>
        <v>0</v>
      </c>
      <c r="R21" s="16">
        <f>'KEEI BAU - Industry'!AH$33*'Machinery Split'!$L9*'Machinery Split'!$D$41</f>
        <v>0</v>
      </c>
      <c r="S21" s="16">
        <f>'KEEI BAU - Industry'!AI$33*'Machinery Split'!$L9*'Machinery Split'!$D$41</f>
        <v>0</v>
      </c>
      <c r="T21" s="16">
        <f>'KEEI BAU - Industry'!AJ$33*'Machinery Split'!$L9*'Machinery Split'!$D$41</f>
        <v>0</v>
      </c>
      <c r="U21" s="16">
        <f>'KEEI BAU - Industry'!AK$33*'Machinery Split'!$L9*'Machinery Split'!$D$41</f>
        <v>0</v>
      </c>
      <c r="V21" s="16">
        <f>'KEEI BAU - Industry'!AL$33*'Machinery Split'!$L9*'Machinery Split'!$D$41</f>
        <v>0</v>
      </c>
      <c r="W21" s="16">
        <f>'KEEI BAU - Industry'!AM$33*'Machinery Split'!$L9*'Machinery Split'!$D$41</f>
        <v>0</v>
      </c>
      <c r="X21" s="16">
        <f>'KEEI BAU - Industry'!AN$33*'Machinery Split'!$L9*'Machinery Split'!$D$41</f>
        <v>0</v>
      </c>
      <c r="Y21" s="16">
        <f>'KEEI BAU - Industry'!AO$33*'Machinery Split'!$L9*'Machinery Split'!$D$41</f>
        <v>0</v>
      </c>
      <c r="Z21" s="16">
        <f>'KEEI BAU - Industry'!AP$33*'Machinery Split'!$L9*'Machinery Split'!$D$41</f>
        <v>0</v>
      </c>
      <c r="AA21" s="16">
        <f>'KEEI BAU - Industry'!AQ$33*'Machinery Split'!$L9*'Machinery Split'!$D$41</f>
        <v>0</v>
      </c>
      <c r="AB21" s="16">
        <f>'KEEI BAU - Industry'!AR$33*'Machinery Split'!$L9*'Machinery Split'!$D$41</f>
        <v>0</v>
      </c>
      <c r="AC21" s="16">
        <f>'KEEI BAU - Industry'!AS$33*'Machinery Split'!$L9*'Machinery Split'!$D$41</f>
        <v>0</v>
      </c>
      <c r="AD21" s="16">
        <f>'KEEI BAU - Industry'!AT$33*'Machinery Split'!$L9*'Machinery Split'!$D$41</f>
        <v>0</v>
      </c>
      <c r="AE21" s="16">
        <f>'KEEI BAU - Industry'!AU$33*'Machinery Split'!$L9*'Machinery Split'!$D$41</f>
        <v>0</v>
      </c>
      <c r="AF21" s="16">
        <f>'KEEI BAU - Industry'!AV$33*'Machinery Split'!$L9*'Machinery Split'!$D$41</f>
        <v>0</v>
      </c>
    </row>
    <row r="22" spans="1:33">
      <c r="A22" t="s">
        <v>22</v>
      </c>
      <c r="B22" s="16">
        <f>'KEEI BAU - Industry'!R$33*'Machinery Split'!$L10*'Machinery Split'!$D$41</f>
        <v>0</v>
      </c>
      <c r="C22" s="16">
        <f>'KEEI BAU - Industry'!S$33*'Machinery Split'!$L10*'Machinery Split'!$D$41</f>
        <v>0</v>
      </c>
      <c r="D22" s="16">
        <f>'KEEI BAU - Industry'!T$33*'Machinery Split'!$L10*'Machinery Split'!$D$41</f>
        <v>0</v>
      </c>
      <c r="E22" s="16">
        <f>'KEEI BAU - Industry'!U$33*'Machinery Split'!$L10*'Machinery Split'!$D$41</f>
        <v>0</v>
      </c>
      <c r="F22" s="16">
        <f>'KEEI BAU - Industry'!V$33*'Machinery Split'!$L10*'Machinery Split'!$D$41</f>
        <v>0</v>
      </c>
      <c r="G22" s="16">
        <f>'KEEI BAU - Industry'!W$33*'Machinery Split'!$L10*'Machinery Split'!$D$41</f>
        <v>0</v>
      </c>
      <c r="H22" s="16">
        <f>'KEEI BAU - Industry'!X$33*'Machinery Split'!$L10*'Machinery Split'!$D$41</f>
        <v>0</v>
      </c>
      <c r="I22" s="16">
        <f>'KEEI BAU - Industry'!Y$33*'Machinery Split'!$L10*'Machinery Split'!$D$41</f>
        <v>0</v>
      </c>
      <c r="J22" s="16">
        <f>'KEEI BAU - Industry'!Z$33*'Machinery Split'!$L10*'Machinery Split'!$D$41</f>
        <v>0</v>
      </c>
      <c r="K22" s="16">
        <f>'KEEI BAU - Industry'!AA$33*'Machinery Split'!$L10*'Machinery Split'!$D$41</f>
        <v>0</v>
      </c>
      <c r="L22" s="16">
        <f>'KEEI BAU - Industry'!AB$33*'Machinery Split'!$L10*'Machinery Split'!$D$41</f>
        <v>0</v>
      </c>
      <c r="M22" s="16">
        <f>'KEEI BAU - Industry'!AC$33*'Machinery Split'!$L10*'Machinery Split'!$D$41</f>
        <v>0</v>
      </c>
      <c r="N22" s="16">
        <f>'KEEI BAU - Industry'!AD$33*'Machinery Split'!$L10*'Machinery Split'!$D$41</f>
        <v>0</v>
      </c>
      <c r="O22" s="16">
        <f>'KEEI BAU - Industry'!AE$33*'Machinery Split'!$L10*'Machinery Split'!$D$41</f>
        <v>0</v>
      </c>
      <c r="P22" s="16">
        <f>'KEEI BAU - Industry'!AF$33*'Machinery Split'!$L10*'Machinery Split'!$D$41</f>
        <v>0</v>
      </c>
      <c r="Q22" s="16">
        <f>'KEEI BAU - Industry'!AG$33*'Machinery Split'!$L10*'Machinery Split'!$D$41</f>
        <v>0</v>
      </c>
      <c r="R22" s="16">
        <f>'KEEI BAU - Industry'!AH$33*'Machinery Split'!$L10*'Machinery Split'!$D$41</f>
        <v>0</v>
      </c>
      <c r="S22" s="16">
        <f>'KEEI BAU - Industry'!AI$33*'Machinery Split'!$L10*'Machinery Split'!$D$41</f>
        <v>0</v>
      </c>
      <c r="T22" s="16">
        <f>'KEEI BAU - Industry'!AJ$33*'Machinery Split'!$L10*'Machinery Split'!$D$41</f>
        <v>0</v>
      </c>
      <c r="U22" s="16">
        <f>'KEEI BAU - Industry'!AK$33*'Machinery Split'!$L10*'Machinery Split'!$D$41</f>
        <v>0</v>
      </c>
      <c r="V22" s="16">
        <f>'KEEI BAU - Industry'!AL$33*'Machinery Split'!$L10*'Machinery Split'!$D$41</f>
        <v>0</v>
      </c>
      <c r="W22" s="16">
        <f>'KEEI BAU - Industry'!AM$33*'Machinery Split'!$L10*'Machinery Split'!$D$41</f>
        <v>0</v>
      </c>
      <c r="X22" s="16">
        <f>'KEEI BAU - Industry'!AN$33*'Machinery Split'!$L10*'Machinery Split'!$D$41</f>
        <v>0</v>
      </c>
      <c r="Y22" s="16">
        <f>'KEEI BAU - Industry'!AO$33*'Machinery Split'!$L10*'Machinery Split'!$D$41</f>
        <v>0</v>
      </c>
      <c r="Z22" s="16">
        <f>'KEEI BAU - Industry'!AP$33*'Machinery Split'!$L10*'Machinery Split'!$D$41</f>
        <v>0</v>
      </c>
      <c r="AA22" s="16">
        <f>'KEEI BAU - Industry'!AQ$33*'Machinery Split'!$L10*'Machinery Split'!$D$41</f>
        <v>0</v>
      </c>
      <c r="AB22" s="16">
        <f>'KEEI BAU - Industry'!AR$33*'Machinery Split'!$L10*'Machinery Split'!$D$41</f>
        <v>0</v>
      </c>
      <c r="AC22" s="16">
        <f>'KEEI BAU - Industry'!AS$33*'Machinery Split'!$L10*'Machinery Split'!$D$41</f>
        <v>0</v>
      </c>
      <c r="AD22" s="16">
        <f>'KEEI BAU - Industry'!AT$33*'Machinery Split'!$L10*'Machinery Split'!$D$41</f>
        <v>0</v>
      </c>
      <c r="AE22" s="16">
        <f>'KEEI BAU - Industry'!AU$33*'Machinery Split'!$L10*'Machinery Split'!$D$41</f>
        <v>0</v>
      </c>
      <c r="AF22" s="16">
        <f>'KEEI BAU - Industry'!AV$33*'Machinery Split'!$L10*'Machinery Split'!$D$41</f>
        <v>0</v>
      </c>
    </row>
    <row r="23" spans="1:33">
      <c r="A23" t="s">
        <v>23</v>
      </c>
      <c r="B23" s="16">
        <f>'KEEI BAU - Industry'!R$37*'Others Split'!$D$47*'Others Split'!$L$14</f>
        <v>9269137256563.3652</v>
      </c>
      <c r="C23" s="16">
        <f>'KEEI BAU - Industry'!S$37*'Others Split'!$D$47*'Others Split'!$L$14</f>
        <v>9474785233099.2461</v>
      </c>
      <c r="D23" s="16">
        <f>'KEEI BAU - Industry'!T$37*'Others Split'!$D$47*'Others Split'!$L$14</f>
        <v>9680433209635.125</v>
      </c>
      <c r="E23" s="16">
        <f>'KEEI BAU - Industry'!U$37*'Others Split'!$D$47*'Others Split'!$L$14</f>
        <v>9886081186171.0039</v>
      </c>
      <c r="F23" s="16">
        <f>'KEEI BAU - Industry'!V$37*'Others Split'!$D$47*'Others Split'!$L$14</f>
        <v>10091729162706.885</v>
      </c>
      <c r="G23" s="16">
        <f>'KEEI BAU - Industry'!W$37*'Others Split'!$D$47*'Others Split'!$L$14</f>
        <v>10297377139242.764</v>
      </c>
      <c r="H23" s="16">
        <f>'KEEI BAU - Industry'!X$37*'Others Split'!$D$47*'Others Split'!$L$14</f>
        <v>10392410422054.754</v>
      </c>
      <c r="I23" s="16">
        <f>'KEEI BAU - Industry'!Y$37*'Others Split'!$D$47*'Others Split'!$L$14</f>
        <v>10487443704866.713</v>
      </c>
      <c r="J23" s="16">
        <f>'KEEI BAU - Industry'!Z$37*'Others Split'!$D$47*'Others Split'!$L$14</f>
        <v>10582476987678.674</v>
      </c>
      <c r="K23" s="16">
        <f>'KEEI BAU - Industry'!AA$37*'Others Split'!$D$47*'Others Split'!$L$14</f>
        <v>10677510270490.635</v>
      </c>
      <c r="L23" s="16">
        <f>'KEEI BAU - Industry'!AB$37*'Others Split'!$D$47*'Others Split'!$L$14</f>
        <v>10772543553302.613</v>
      </c>
      <c r="M23" s="16">
        <f>'KEEI BAU - Industry'!AC$37*'Others Split'!$D$47*'Others Split'!$L$14</f>
        <v>10840108744404.785</v>
      </c>
      <c r="N23" s="16">
        <f>'KEEI BAU - Industry'!AD$37*'Others Split'!$D$47*'Others Split'!$L$14</f>
        <v>10907673935506.975</v>
      </c>
      <c r="O23" s="16">
        <f>'KEEI BAU - Industry'!AE$37*'Others Split'!$D$47*'Others Split'!$L$14</f>
        <v>10975239126609.168</v>
      </c>
      <c r="P23" s="16">
        <f>'KEEI BAU - Industry'!AF$37*'Others Split'!$D$47*'Others Split'!$L$14</f>
        <v>11042804317711.357</v>
      </c>
      <c r="Q23" s="16">
        <f>'KEEI BAU - Industry'!AG$37*'Others Split'!$D$47*'Others Split'!$L$14</f>
        <v>11110369508813.543</v>
      </c>
      <c r="R23" s="16">
        <f>'KEEI BAU - Industry'!AH$37*'Others Split'!$D$47*'Others Split'!$L$14</f>
        <v>11163411341080.709</v>
      </c>
      <c r="S23" s="16">
        <f>'KEEI BAU - Industry'!AI$37*'Others Split'!$D$47*'Others Split'!$L$14</f>
        <v>11216453173347.83</v>
      </c>
      <c r="T23" s="16">
        <f>'KEEI BAU - Industry'!AJ$37*'Others Split'!$D$47*'Others Split'!$L$14</f>
        <v>11269495005614.971</v>
      </c>
      <c r="U23" s="16">
        <f>'KEEI BAU - Industry'!AK$37*'Others Split'!$D$47*'Others Split'!$L$14</f>
        <v>11322536837882.111</v>
      </c>
      <c r="V23" s="16">
        <f>'KEEI BAU - Industry'!AL$37*'Others Split'!$D$47*'Others Split'!$L$14</f>
        <v>11375578670149.234</v>
      </c>
      <c r="W23" s="16">
        <f>'KEEI BAU - Industry'!AM$37*'Others Split'!$D$47*'Others Split'!$L$14</f>
        <v>11447984980863.111</v>
      </c>
      <c r="X23" s="16">
        <f>'KEEI BAU - Industry'!AN$37*'Others Split'!$D$47*'Others Split'!$L$14</f>
        <v>11507188238090.572</v>
      </c>
      <c r="Y23" s="16">
        <f>'KEEI BAU - Industry'!AO$37*'Others Split'!$D$47*'Others Split'!$L$14</f>
        <v>11566391495318.051</v>
      </c>
      <c r="Z23" s="16">
        <f>'KEEI BAU - Industry'!AP$37*'Others Split'!$D$47*'Others Split'!$L$14</f>
        <v>11625594752545.51</v>
      </c>
      <c r="AA23" s="16">
        <f>'KEEI BAU - Industry'!AQ$37*'Others Split'!$D$47*'Others Split'!$L$14</f>
        <v>11684798009772.967</v>
      </c>
      <c r="AB23" s="16">
        <f>'KEEI BAU - Industry'!AR$37*'Others Split'!$D$47*'Others Split'!$L$14</f>
        <v>11744001267000.428</v>
      </c>
      <c r="AC23" s="16">
        <f>'KEEI BAU - Industry'!AS$37*'Others Split'!$D$47*'Others Split'!$L$14</f>
        <v>11803204524227.906</v>
      </c>
      <c r="AD23" s="16">
        <f>'KEEI BAU - Industry'!AT$37*'Others Split'!$D$47*'Others Split'!$L$14</f>
        <v>11862407781455.365</v>
      </c>
      <c r="AE23" s="16">
        <f>'KEEI BAU - Industry'!AU$37*'Others Split'!$D$47*'Others Split'!$L$14</f>
        <v>11921611038682.824</v>
      </c>
      <c r="AF23" s="16">
        <f>'KEEI BAU - Industry'!AV$37*'Others Split'!$D$47*'Others Split'!$L$14</f>
        <v>11980814295910.303</v>
      </c>
      <c r="AG23" s="169"/>
    </row>
    <row r="24" spans="1:33">
      <c r="A24" t="s">
        <v>24</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row>
    <row r="25" spans="1:33">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3">
      <c r="A26" t="s">
        <v>26</v>
      </c>
      <c r="B26" s="16">
        <f>'KEEI BAU - Industry'!R$37*'Others Split'!$D$47*'Others Split'!$L$15</f>
        <v>1115868204049.4556</v>
      </c>
      <c r="C26" s="16">
        <f>'KEEI BAU - Industry'!S$37*'Others Split'!$D$47*'Others Split'!$L$15</f>
        <v>1140625204824.3667</v>
      </c>
      <c r="D26" s="16">
        <f>'KEEI BAU - Industry'!T$37*'Others Split'!$D$47*'Others Split'!$L$15</f>
        <v>1165382205599.2781</v>
      </c>
      <c r="E26" s="16">
        <f>'KEEI BAU - Industry'!U$37*'Others Split'!$D$47*'Others Split'!$L$15</f>
        <v>1190139206374.189</v>
      </c>
      <c r="F26" s="16">
        <f>'KEEI BAU - Industry'!V$37*'Others Split'!$D$47*'Others Split'!$L$15</f>
        <v>1214896207149.1001</v>
      </c>
      <c r="G26" s="16">
        <f>'KEEI BAU - Industry'!W$37*'Others Split'!$D$47*'Others Split'!$L$15</f>
        <v>1239653207924.011</v>
      </c>
      <c r="H26" s="16">
        <f>'KEEI BAU - Industry'!X$37*'Others Split'!$D$47*'Others Split'!$L$15</f>
        <v>1251093821616.6448</v>
      </c>
      <c r="I26" s="16">
        <f>'KEEI BAU - Industry'!Y$37*'Others Split'!$D$47*'Others Split'!$L$15</f>
        <v>1262534435309.2747</v>
      </c>
      <c r="J26" s="16">
        <f>'KEEI BAU - Industry'!Z$37*'Others Split'!$D$47*'Others Split'!$L$15</f>
        <v>1273975049001.9048</v>
      </c>
      <c r="K26" s="16">
        <f>'KEEI BAU - Industry'!AA$37*'Others Split'!$D$47*'Others Split'!$L$15</f>
        <v>1285415662694.5349</v>
      </c>
      <c r="L26" s="16">
        <f>'KEEI BAU - Industry'!AB$37*'Others Split'!$D$47*'Others Split'!$L$15</f>
        <v>1296856276387.1672</v>
      </c>
      <c r="M26" s="16">
        <f>'KEEI BAU - Industry'!AC$37*'Others Split'!$D$47*'Others Split'!$L$15</f>
        <v>1304990134627.1079</v>
      </c>
      <c r="N26" s="16">
        <f>'KEEI BAU - Industry'!AD$37*'Others Split'!$D$47*'Others Split'!$L$15</f>
        <v>1313123992867.0508</v>
      </c>
      <c r="O26" s="16">
        <f>'KEEI BAU - Industry'!AE$37*'Others Split'!$D$47*'Others Split'!$L$15</f>
        <v>1321257851106.9937</v>
      </c>
      <c r="P26" s="16">
        <f>'KEEI BAU - Industry'!AF$37*'Others Split'!$D$47*'Others Split'!$L$15</f>
        <v>1329391709346.9365</v>
      </c>
      <c r="Q26" s="16">
        <f>'KEEI BAU - Industry'!AG$37*'Others Split'!$D$47*'Others Split'!$L$15</f>
        <v>1337525567586.8789</v>
      </c>
      <c r="R26" s="16">
        <f>'KEEI BAU - Industry'!AH$37*'Others Split'!$D$47*'Others Split'!$L$15</f>
        <v>1343911026392.0708</v>
      </c>
      <c r="S26" s="16">
        <f>'KEEI BAU - Industry'!AI$37*'Others Split'!$D$47*'Others Split'!$L$15</f>
        <v>1350296485197.2573</v>
      </c>
      <c r="T26" s="16">
        <f>'KEEI BAU - Industry'!AJ$37*'Others Split'!$D$47*'Others Split'!$L$15</f>
        <v>1356681944002.446</v>
      </c>
      <c r="U26" s="16">
        <f>'KEEI BAU - Industry'!AK$37*'Others Split'!$D$47*'Others Split'!$L$15</f>
        <v>1363067402807.635</v>
      </c>
      <c r="V26" s="16">
        <f>'KEEI BAU - Industry'!AL$37*'Others Split'!$D$47*'Others Split'!$L$15</f>
        <v>1369452861612.8218</v>
      </c>
      <c r="W26" s="16">
        <f>'KEEI BAU - Industry'!AM$37*'Others Split'!$D$47*'Others Split'!$L$15</f>
        <v>1378169519664.3499</v>
      </c>
      <c r="X26" s="16">
        <f>'KEEI BAU - Industry'!AN$37*'Others Split'!$D$47*'Others Split'!$L$15</f>
        <v>1385296723684.2822</v>
      </c>
      <c r="Y26" s="16">
        <f>'KEEI BAU - Industry'!AO$37*'Others Split'!$D$47*'Others Split'!$L$15</f>
        <v>1392423927704.2168</v>
      </c>
      <c r="Z26" s="16">
        <f>'KEEI BAU - Industry'!AP$37*'Others Split'!$D$47*'Others Split'!$L$15</f>
        <v>1399551131724.1492</v>
      </c>
      <c r="AA26" s="16">
        <f>'KEEI BAU - Industry'!AQ$37*'Others Split'!$D$47*'Others Split'!$L$15</f>
        <v>1406678335744.0813</v>
      </c>
      <c r="AB26" s="16">
        <f>'KEEI BAU - Industry'!AR$37*'Others Split'!$D$47*'Others Split'!$L$15</f>
        <v>1413805539764.0137</v>
      </c>
      <c r="AC26" s="16">
        <f>'KEEI BAU - Industry'!AS$37*'Others Split'!$D$47*'Others Split'!$L$15</f>
        <v>1420932743783.9485</v>
      </c>
      <c r="AD26" s="16">
        <f>'KEEI BAU - Industry'!AT$37*'Others Split'!$D$47*'Others Split'!$L$15</f>
        <v>1428059947803.8806</v>
      </c>
      <c r="AE26" s="16">
        <f>'KEEI BAU - Industry'!AU$37*'Others Split'!$D$47*'Others Split'!$L$15</f>
        <v>1435187151823.813</v>
      </c>
      <c r="AF26" s="16">
        <f>'KEEI BAU - Industry'!AV$37*'Others Split'!$D$47*'Others Split'!$L$15</f>
        <v>1442314355843.7476</v>
      </c>
    </row>
  </sheetData>
  <phoneticPr fontId="34" type="noConversion"/>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I86"/>
  <sheetViews>
    <sheetView workbookViewId="0">
      <selection activeCell="B2" sqref="B2:AF26"/>
    </sheetView>
  </sheetViews>
  <sheetFormatPr defaultColWidth="9.140625" defaultRowHeight="15"/>
  <cols>
    <col min="1" max="1" width="39.85546875" customWidth="1"/>
    <col min="2" max="2" width="22" bestFit="1" customWidth="1"/>
    <col min="3" max="33" width="12.570312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s="16">
        <f>'KEEI BAU - Industry'!R37*'Others Split'!$D$48*'Others Split'!$M$6</f>
        <v>350727016153.76312</v>
      </c>
      <c r="C2" s="16">
        <f>'KEEI BAU - Industry'!S37*'Others Split'!$D$48*'Others Split'!$M$6</f>
        <v>358508355364.96277</v>
      </c>
      <c r="D2" s="16">
        <f>'KEEI BAU - Industry'!T37*'Others Split'!$D$48*'Others Split'!$M$6</f>
        <v>366289694576.16241</v>
      </c>
      <c r="E2" s="16">
        <f>'KEEI BAU - Industry'!U37*'Others Split'!$D$48*'Others Split'!$M$6</f>
        <v>374071033787.36206</v>
      </c>
      <c r="F2" s="16">
        <f>'KEEI BAU - Industry'!V37*'Others Split'!$D$48*'Others Split'!$M$6</f>
        <v>381852372998.56171</v>
      </c>
      <c r="G2" s="16">
        <f>'KEEI BAU - Industry'!W37*'Others Split'!$D$48*'Others Split'!$M$6</f>
        <v>389633712209.76141</v>
      </c>
      <c r="H2" s="16">
        <f>'KEEI BAU - Industry'!X37*'Others Split'!$D$48*'Others Split'!$M$6</f>
        <v>393229595925.08179</v>
      </c>
      <c r="I2" s="16">
        <f>'KEEI BAU - Industry'!Y37*'Others Split'!$D$48*'Others Split'!$M$6</f>
        <v>396825479640.40106</v>
      </c>
      <c r="J2" s="16">
        <f>'KEEI BAU - Industry'!Z37*'Others Split'!$D$48*'Others Split'!$M$6</f>
        <v>400421363355.7204</v>
      </c>
      <c r="K2" s="16">
        <f>'KEEI BAU - Industry'!AA37*'Others Split'!$D$48*'Others Split'!$M$6</f>
        <v>404017247071.03967</v>
      </c>
      <c r="L2" s="16">
        <f>'KEEI BAU - Industry'!AB37*'Others Split'!$D$48*'Others Split'!$M$6</f>
        <v>407613130786.35968</v>
      </c>
      <c r="M2" s="16">
        <f>'KEEI BAU - Industry'!AC37*'Others Split'!$D$48*'Others Split'!$M$6</f>
        <v>410169672696.91815</v>
      </c>
      <c r="N2" s="16">
        <f>'KEEI BAU - Industry'!AD37*'Others Split'!$D$48*'Others Split'!$M$6</f>
        <v>412726214607.47742</v>
      </c>
      <c r="O2" s="16">
        <f>'KEEI BAU - Industry'!AE37*'Others Split'!$D$48*'Others Split'!$M$6</f>
        <v>415282756518.03662</v>
      </c>
      <c r="P2" s="16">
        <f>'KEEI BAU - Industry'!AF37*'Others Split'!$D$48*'Others Split'!$M$6</f>
        <v>417839298428.59583</v>
      </c>
      <c r="Q2" s="16">
        <f>'KEEI BAU - Industry'!AG37*'Others Split'!$D$48*'Others Split'!$M$6</f>
        <v>420395840339.15491</v>
      </c>
      <c r="R2" s="16">
        <f>'KEEI BAU - Industry'!AH37*'Others Split'!$D$48*'Others Split'!$M$6</f>
        <v>422402845203.52008</v>
      </c>
      <c r="S2" s="16">
        <f>'KEEI BAU - Industry'!AI37*'Others Split'!$D$48*'Others Split'!$M$6</f>
        <v>424409850067.88354</v>
      </c>
      <c r="T2" s="16">
        <f>'KEEI BAU - Industry'!AJ37*'Others Split'!$D$48*'Others Split'!$M$6</f>
        <v>426416854932.24786</v>
      </c>
      <c r="U2" s="16">
        <f>'KEEI BAU - Industry'!AK37*'Others Split'!$D$48*'Others Split'!$M$6</f>
        <v>428423859796.61212</v>
      </c>
      <c r="V2" s="16">
        <f>'KEEI BAU - Industry'!AL37*'Others Split'!$D$48*'Others Split'!$M$6</f>
        <v>430430864660.97571</v>
      </c>
      <c r="W2" s="16">
        <f>'KEEI BAU - Industry'!AM37*'Others Split'!$D$48*'Others Split'!$M$6</f>
        <v>433170585586.93335</v>
      </c>
      <c r="X2" s="16">
        <f>'KEEI BAU - Industry'!AN37*'Others Split'!$D$48*'Others Split'!$M$6</f>
        <v>435410727379.98615</v>
      </c>
      <c r="Y2" s="16">
        <f>'KEEI BAU - Industry'!AO37*'Others Split'!$D$48*'Others Split'!$M$6</f>
        <v>437650869173.03973</v>
      </c>
      <c r="Z2" s="16">
        <f>'KEEI BAU - Industry'!AP37*'Others Split'!$D$48*'Others Split'!$M$6</f>
        <v>439891010966.09253</v>
      </c>
      <c r="AA2" s="16">
        <f>'KEEI BAU - Industry'!AQ37*'Others Split'!$D$48*'Others Split'!$M$6</f>
        <v>442131152759.14532</v>
      </c>
      <c r="AB2" s="16">
        <f>'KEEI BAU - Industry'!AR37*'Others Split'!$D$48*'Others Split'!$M$6</f>
        <v>444371294552.19812</v>
      </c>
      <c r="AC2" s="16">
        <f>'KEEI BAU - Industry'!AS37*'Others Split'!$D$48*'Others Split'!$M$6</f>
        <v>446611436345.25171</v>
      </c>
      <c r="AD2" s="16">
        <f>'KEEI BAU - Industry'!AT37*'Others Split'!$D$48*'Others Split'!$M$6</f>
        <v>448851578138.3045</v>
      </c>
      <c r="AE2" s="16">
        <f>'KEEI BAU - Industry'!AU37*'Others Split'!$D$48*'Others Split'!$M$6</f>
        <v>451091719931.3573</v>
      </c>
      <c r="AF2" s="16">
        <f>'KEEI BAU - Industry'!AV37*'Others Split'!$D$48*'Others Split'!$M$6</f>
        <v>453331861724.41089</v>
      </c>
    </row>
    <row r="3" spans="1:35">
      <c r="A3" t="s">
        <v>3</v>
      </c>
      <c r="B3" s="16">
        <v>0</v>
      </c>
      <c r="C3" s="16">
        <v>0</v>
      </c>
      <c r="D3" s="16">
        <v>0</v>
      </c>
      <c r="E3" s="16">
        <v>0</v>
      </c>
      <c r="F3" s="16">
        <v>0</v>
      </c>
      <c r="G3" s="16">
        <v>0</v>
      </c>
      <c r="H3" s="16">
        <v>0</v>
      </c>
      <c r="I3" s="16">
        <v>0</v>
      </c>
      <c r="J3" s="16">
        <v>0</v>
      </c>
      <c r="K3" s="16">
        <v>0</v>
      </c>
      <c r="L3" s="16">
        <v>0</v>
      </c>
      <c r="M3" s="16">
        <v>0</v>
      </c>
      <c r="N3" s="16">
        <v>0</v>
      </c>
      <c r="O3" s="16">
        <v>0</v>
      </c>
      <c r="P3" s="16">
        <v>0</v>
      </c>
      <c r="Q3" s="16">
        <v>0</v>
      </c>
      <c r="R3" s="16">
        <v>0</v>
      </c>
      <c r="S3" s="16">
        <v>0</v>
      </c>
      <c r="T3" s="16">
        <v>0</v>
      </c>
      <c r="U3" s="16">
        <v>0</v>
      </c>
      <c r="V3" s="16">
        <v>0</v>
      </c>
      <c r="W3" s="16">
        <v>0</v>
      </c>
      <c r="X3" s="16">
        <v>0</v>
      </c>
      <c r="Y3" s="16">
        <v>0</v>
      </c>
      <c r="Z3" s="16">
        <v>0</v>
      </c>
      <c r="AA3" s="16">
        <v>0</v>
      </c>
      <c r="AB3" s="16">
        <v>0</v>
      </c>
      <c r="AC3" s="16">
        <v>0</v>
      </c>
      <c r="AD3" s="16">
        <v>0</v>
      </c>
      <c r="AE3" s="16">
        <v>0</v>
      </c>
      <c r="AF3" s="16">
        <v>0</v>
      </c>
    </row>
    <row r="4" spans="1:35">
      <c r="A4" t="s">
        <v>4</v>
      </c>
      <c r="B4" s="16">
        <f>-'2019 KESIS Energy Balance'!X37*About!C72/1000*(1+'KEEI BAU - Oil Supply'!R9)</f>
        <v>139126610879.03522</v>
      </c>
      <c r="C4" s="16">
        <f>B4*(1+'KEEI BAU - Oil Supply'!S9)</f>
        <v>134180545787.83896</v>
      </c>
      <c r="D4" s="16">
        <f>C4*(1+'KEEI BAU - Oil Supply'!T9)</f>
        <v>129234480696.64418</v>
      </c>
      <c r="E4" s="16">
        <f>D4*(1+'KEEI BAU - Oil Supply'!U9)</f>
        <v>124288415605.44939</v>
      </c>
      <c r="F4" s="16">
        <f>E4*(1+'KEEI BAU - Oil Supply'!V9)</f>
        <v>119342350514.25461</v>
      </c>
      <c r="G4" s="16">
        <f>F4*(1+'KEEI BAU - Oil Supply'!W9)</f>
        <v>114396285423.05949</v>
      </c>
      <c r="H4" s="16">
        <f>G4*(1+'KEEI BAU - Oil Supply'!X9)</f>
        <v>114730348973.88715</v>
      </c>
      <c r="I4" s="16">
        <f>H4*(1+'KEEI BAU - Oil Supply'!Y9)</f>
        <v>115064412524.71483</v>
      </c>
      <c r="J4" s="16">
        <f>I4*(1+'KEEI BAU - Oil Supply'!Z9)</f>
        <v>115398476075.54242</v>
      </c>
      <c r="K4" s="16">
        <f>J4*(1+'KEEI BAU - Oil Supply'!AA9)</f>
        <v>115732539626.3701</v>
      </c>
      <c r="L4" s="16">
        <f>K4*(1+'KEEI BAU - Oil Supply'!AB9)</f>
        <v>116066603177.19768</v>
      </c>
      <c r="M4" s="16">
        <f>L4*(1+'KEEI BAU - Oil Supply'!AC9)</f>
        <v>116006162251.38039</v>
      </c>
      <c r="N4" s="16">
        <f>M4*(1+'KEEI BAU - Oil Supply'!AD9)</f>
        <v>115945721325.56308</v>
      </c>
      <c r="O4" s="16">
        <f>N4*(1+'KEEI BAU - Oil Supply'!AE9)</f>
        <v>115885280399.74576</v>
      </c>
      <c r="P4" s="16">
        <f>O4*(1+'KEEI BAU - Oil Supply'!AF9)</f>
        <v>115824839473.92844</v>
      </c>
      <c r="Q4" s="16">
        <f>P4*(1+'KEEI BAU - Oil Supply'!AG9)</f>
        <v>115764398548.1111</v>
      </c>
      <c r="R4" s="16">
        <f>Q4*(1+'KEEI BAU - Oil Supply'!AH9)</f>
        <v>115508434868.29439</v>
      </c>
      <c r="S4" s="16">
        <f>R4*(1+'KEEI BAU - Oil Supply'!AI9)</f>
        <v>115252471188.47769</v>
      </c>
      <c r="T4" s="16">
        <f>S4*(1+'KEEI BAU - Oil Supply'!AJ9)</f>
        <v>114996507508.661</v>
      </c>
      <c r="U4" s="16">
        <f>T4*(1+'KEEI BAU - Oil Supply'!AK9)</f>
        <v>114740543828.84428</v>
      </c>
      <c r="V4" s="16">
        <f>U4*(1+'KEEI BAU - Oil Supply'!AL9)</f>
        <v>114484580149.02759</v>
      </c>
      <c r="W4" s="16">
        <f>V4*(1+'KEEI BAU - Oil Supply'!AM9)</f>
        <v>114489313474.5434</v>
      </c>
      <c r="X4" s="16">
        <f>W4*(1+'KEEI BAU - Oil Supply'!AN9)</f>
        <v>114316298841.87793</v>
      </c>
      <c r="Y4" s="16">
        <f>X4*(1+'KEEI BAU - Oil Supply'!AO9)</f>
        <v>114143284209.21246</v>
      </c>
      <c r="Z4" s="16">
        <f>Y4*(1+'KEEI BAU - Oil Supply'!AP9)</f>
        <v>113970269576.54706</v>
      </c>
      <c r="AA4" s="16">
        <f>Z4*(1+'KEEI BAU - Oil Supply'!AQ9)</f>
        <v>113797254943.88159</v>
      </c>
      <c r="AB4" s="16">
        <f>AA4*(1+'KEEI BAU - Oil Supply'!AR9)</f>
        <v>113624240311.21613</v>
      </c>
      <c r="AC4" s="16">
        <f>AB4*(1+'KEEI BAU - Oil Supply'!AS9)</f>
        <v>113451225678.55066</v>
      </c>
      <c r="AD4" s="16">
        <f>AC4*(1+'KEEI BAU - Oil Supply'!AT9)</f>
        <v>113278211045.88521</v>
      </c>
      <c r="AE4" s="16">
        <f>AD4*(1+'KEEI BAU - Oil Supply'!AU9)</f>
        <v>113105196413.21974</v>
      </c>
      <c r="AF4" s="16">
        <f>AE4*(1+'KEEI BAU - Oil Supply'!AV9)</f>
        <v>112932181780.55429</v>
      </c>
    </row>
    <row r="5" spans="1:35">
      <c r="A5" t="s">
        <v>5</v>
      </c>
      <c r="B5" s="16">
        <f>'KEEI BAU - Industry'!R$37*'Others Split'!$D$48*'Others Split'!$M$7</f>
        <v>128866512572.49394</v>
      </c>
      <c r="C5" s="16">
        <f>'KEEI BAU - Industry'!S$37*'Others Split'!$D$48*'Others Split'!$M$7</f>
        <v>131725585301.72812</v>
      </c>
      <c r="D5" s="16">
        <f>'KEEI BAU - Industry'!T$37*'Others Split'!$D$48*'Others Split'!$M$7</f>
        <v>134584658030.96231</v>
      </c>
      <c r="E5" s="16">
        <f>'KEEI BAU - Industry'!U$37*'Others Split'!$D$48*'Others Split'!$M$7</f>
        <v>137443730760.1965</v>
      </c>
      <c r="F5" s="16">
        <f>'KEEI BAU - Industry'!V$37*'Others Split'!$D$48*'Others Split'!$M$7</f>
        <v>140302803489.43066</v>
      </c>
      <c r="G5" s="16">
        <f>'KEEI BAU - Industry'!W$37*'Others Split'!$D$48*'Others Split'!$M$7</f>
        <v>143161876218.66486</v>
      </c>
      <c r="H5" s="16">
        <f>'KEEI BAU - Industry'!X$37*'Others Split'!$D$48*'Others Split'!$M$7</f>
        <v>144483100340.75076</v>
      </c>
      <c r="I5" s="16">
        <f>'KEEI BAU - Industry'!Y$37*'Others Split'!$D$48*'Others Split'!$M$7</f>
        <v>145804324462.83624</v>
      </c>
      <c r="J5" s="16">
        <f>'KEEI BAU - Industry'!Z$37*'Others Split'!$D$48*'Others Split'!$M$7</f>
        <v>147125548584.92175</v>
      </c>
      <c r="K5" s="16">
        <f>'KEEI BAU - Industry'!AA$37*'Others Split'!$D$48*'Others Split'!$M$7</f>
        <v>148446772707.00723</v>
      </c>
      <c r="L5" s="16">
        <f>'KEEI BAU - Industry'!AB$37*'Others Split'!$D$48*'Others Split'!$M$7</f>
        <v>149767996829.09299</v>
      </c>
      <c r="M5" s="16">
        <f>'KEEI BAU - Industry'!AC$37*'Others Split'!$D$48*'Others Split'!$M$7</f>
        <v>150707338895.95749</v>
      </c>
      <c r="N5" s="16">
        <f>'KEEI BAU - Industry'!AD$37*'Others Split'!$D$48*'Others Split'!$M$7</f>
        <v>151646680962.82227</v>
      </c>
      <c r="O5" s="16">
        <f>'KEEI BAU - Industry'!AE$37*'Others Split'!$D$48*'Others Split'!$M$7</f>
        <v>152586023029.68701</v>
      </c>
      <c r="P5" s="16">
        <f>'KEEI BAU - Industry'!AF$37*'Others Split'!$D$48*'Others Split'!$M$7</f>
        <v>153525365096.55179</v>
      </c>
      <c r="Q5" s="16">
        <f>'KEEI BAU - Industry'!AG$37*'Others Split'!$D$48*'Others Split'!$M$7</f>
        <v>154464707163.41647</v>
      </c>
      <c r="R5" s="16">
        <f>'KEEI BAU - Industry'!AH$37*'Others Split'!$D$48*'Others Split'!$M$7</f>
        <v>155202134580.39478</v>
      </c>
      <c r="S5" s="16">
        <f>'KEEI BAU - Industry'!AI$37*'Others Split'!$D$48*'Others Split'!$M$7</f>
        <v>155939561997.37244</v>
      </c>
      <c r="T5" s="16">
        <f>'KEEI BAU - Industry'!AJ$37*'Others Split'!$D$48*'Others Split'!$M$7</f>
        <v>156676989414.3504</v>
      </c>
      <c r="U5" s="16">
        <f>'KEEI BAU - Industry'!AK$37*'Others Split'!$D$48*'Others Split'!$M$7</f>
        <v>157414416831.32834</v>
      </c>
      <c r="V5" s="16">
        <f>'KEEI BAU - Industry'!AL$37*'Others Split'!$D$48*'Others Split'!$M$7</f>
        <v>158151844248.30603</v>
      </c>
      <c r="W5" s="16">
        <f>'KEEI BAU - Industry'!AM$37*'Others Split'!$D$48*'Others Split'!$M$7</f>
        <v>159158491198.46646</v>
      </c>
      <c r="X5" s="16">
        <f>'KEEI BAU - Industry'!AN$37*'Others Split'!$D$48*'Others Split'!$M$7</f>
        <v>159981579376.00238</v>
      </c>
      <c r="Y5" s="16">
        <f>'KEEI BAU - Industry'!AO$37*'Others Split'!$D$48*'Others Split'!$M$7</f>
        <v>160804667553.53857</v>
      </c>
      <c r="Z5" s="16">
        <f>'KEEI BAU - Industry'!AP$37*'Others Split'!$D$48*'Others Split'!$M$7</f>
        <v>161627755731.07449</v>
      </c>
      <c r="AA5" s="16">
        <f>'KEEI BAU - Industry'!AQ$37*'Others Split'!$D$48*'Others Split'!$M$7</f>
        <v>162450843908.61038</v>
      </c>
      <c r="AB5" s="16">
        <f>'KEEI BAU - Industry'!AR$37*'Others Split'!$D$48*'Others Split'!$M$7</f>
        <v>163273932086.1463</v>
      </c>
      <c r="AC5" s="16">
        <f>'KEEI BAU - Industry'!AS$37*'Others Split'!$D$48*'Others Split'!$M$7</f>
        <v>164097020263.6825</v>
      </c>
      <c r="AD5" s="16">
        <f>'KEEI BAU - Industry'!AT$37*'Others Split'!$D$48*'Others Split'!$M$7</f>
        <v>164920108441.21838</v>
      </c>
      <c r="AE5" s="16">
        <f>'KEEI BAU - Industry'!AU$37*'Others Split'!$D$48*'Others Split'!$M$7</f>
        <v>165743196618.7543</v>
      </c>
      <c r="AF5" s="16">
        <f>'KEEI BAU - Industry'!AV$37*'Others Split'!$D$48*'Others Split'!$M$7</f>
        <v>166566284796.2905</v>
      </c>
    </row>
    <row r="6" spans="1:35">
      <c r="A6" t="s">
        <v>6</v>
      </c>
      <c r="B6" s="16">
        <f>'KEEI BAU - Industry'!R$37*'Others Split'!$D$48*'Others Split'!$M$8</f>
        <v>1459611717669.1831</v>
      </c>
      <c r="C6" s="16">
        <f>'KEEI BAU - Industry'!S$37*'Others Split'!$D$48*'Others Split'!$M$8</f>
        <v>1491995119485.1594</v>
      </c>
      <c r="D6" s="16">
        <f>'KEEI BAU - Industry'!T$37*'Others Split'!$D$48*'Others Split'!$M$8</f>
        <v>1524378521301.1357</v>
      </c>
      <c r="E6" s="16">
        <f>'KEEI BAU - Industry'!U$37*'Others Split'!$D$48*'Others Split'!$M$8</f>
        <v>1556761923117.1121</v>
      </c>
      <c r="F6" s="16">
        <f>'KEEI BAU - Industry'!V$37*'Others Split'!$D$48*'Others Split'!$M$8</f>
        <v>1589145324933.0881</v>
      </c>
      <c r="G6" s="16">
        <f>'KEEI BAU - Industry'!W$37*'Others Split'!$D$48*'Others Split'!$M$8</f>
        <v>1621528726749.0647</v>
      </c>
      <c r="H6" s="16">
        <f>'KEEI BAU - Industry'!X$37*'Others Split'!$D$48*'Others Split'!$M$8</f>
        <v>1636493624702.51</v>
      </c>
      <c r="I6" s="16">
        <f>'KEEI BAU - Industry'!Y$37*'Others Split'!$D$48*'Others Split'!$M$8</f>
        <v>1651458522655.9507</v>
      </c>
      <c r="J6" s="16">
        <f>'KEEI BAU - Industry'!Z$37*'Others Split'!$D$48*'Others Split'!$M$8</f>
        <v>1666423420609.3914</v>
      </c>
      <c r="K6" s="16">
        <f>'KEEI BAU - Industry'!AA$37*'Others Split'!$D$48*'Others Split'!$M$8</f>
        <v>1681388318562.832</v>
      </c>
      <c r="L6" s="16">
        <f>'KEEI BAU - Industry'!AB$37*'Others Split'!$D$48*'Others Split'!$M$8</f>
        <v>1696353216516.2759</v>
      </c>
      <c r="M6" s="16">
        <f>'KEEI BAU - Industry'!AC$37*'Others Split'!$D$48*'Others Split'!$M$8</f>
        <v>1706992712071.2107</v>
      </c>
      <c r="N6" s="16">
        <f>'KEEI BAU - Industry'!AD$37*'Others Split'!$D$48*'Others Split'!$M$8</f>
        <v>1717632207626.1487</v>
      </c>
      <c r="O6" s="16">
        <f>'KEEI BAU - Industry'!AE$37*'Others Split'!$D$48*'Others Split'!$M$8</f>
        <v>1728271703181.0867</v>
      </c>
      <c r="P6" s="16">
        <f>'KEEI BAU - Industry'!AF$37*'Others Split'!$D$48*'Others Split'!$M$8</f>
        <v>1738911198736.0247</v>
      </c>
      <c r="Q6" s="16">
        <f>'KEEI BAU - Industry'!AG$37*'Others Split'!$D$48*'Others Split'!$M$8</f>
        <v>1749550694290.9617</v>
      </c>
      <c r="R6" s="16">
        <f>'KEEI BAU - Industry'!AH$37*'Others Split'!$D$48*'Others Split'!$M$8</f>
        <v>1757903195474.2815</v>
      </c>
      <c r="S6" s="16">
        <f>'KEEI BAU - Industry'!AI$37*'Others Split'!$D$48*'Others Split'!$M$8</f>
        <v>1766255696657.594</v>
      </c>
      <c r="T6" s="16">
        <f>'KEEI BAU - Industry'!AJ$37*'Others Split'!$D$48*'Others Split'!$M$8</f>
        <v>1774608197840.9099</v>
      </c>
      <c r="U6" s="16">
        <f>'KEEI BAU - Industry'!AK$37*'Others Split'!$D$48*'Others Split'!$M$8</f>
        <v>1782960699024.2256</v>
      </c>
      <c r="V6" s="16">
        <f>'KEEI BAU - Industry'!AL$37*'Others Split'!$D$48*'Others Split'!$M$8</f>
        <v>1791313200207.5386</v>
      </c>
      <c r="W6" s="16">
        <f>'KEEI BAU - Industry'!AM$37*'Others Split'!$D$48*'Others Split'!$M$8</f>
        <v>1802715027219.6846</v>
      </c>
      <c r="X6" s="16">
        <f>'KEEI BAU - Industry'!AN$37*'Others Split'!$D$48*'Others Split'!$M$8</f>
        <v>1812037768439.4451</v>
      </c>
      <c r="Y6" s="16">
        <f>'KEEI BAU - Industry'!AO$37*'Others Split'!$D$48*'Others Split'!$M$8</f>
        <v>1821360509659.209</v>
      </c>
      <c r="Z6" s="16">
        <f>'KEEI BAU - Industry'!AP$37*'Others Split'!$D$48*'Others Split'!$M$8</f>
        <v>1830683250878.9695</v>
      </c>
      <c r="AA6" s="16">
        <f>'KEEI BAU - Industry'!AQ$37*'Others Split'!$D$48*'Others Split'!$M$8</f>
        <v>1840005992098.73</v>
      </c>
      <c r="AB6" s="16">
        <f>'KEEI BAU - Industry'!AR$37*'Others Split'!$D$48*'Others Split'!$M$8</f>
        <v>1849328733318.4905</v>
      </c>
      <c r="AC6" s="16">
        <f>'KEEI BAU - Industry'!AS$37*'Others Split'!$D$48*'Others Split'!$M$8</f>
        <v>1858651474538.2544</v>
      </c>
      <c r="AD6" s="16">
        <f>'KEEI BAU - Industry'!AT$37*'Others Split'!$D$48*'Others Split'!$M$8</f>
        <v>1867974215758.0149</v>
      </c>
      <c r="AE6" s="16">
        <f>'KEEI BAU - Industry'!AU$37*'Others Split'!$D$48*'Others Split'!$M$8</f>
        <v>1877296956977.7756</v>
      </c>
      <c r="AF6" s="16">
        <f>'KEEI BAU - Industry'!AV$37*'Others Split'!$D$48*'Others Split'!$M$8</f>
        <v>1886619698197.5393</v>
      </c>
    </row>
    <row r="7" spans="1:35">
      <c r="A7" t="s">
        <v>7</v>
      </c>
      <c r="B7" s="16">
        <f>'KEEI BAU - Industry'!R$37*'Others Split'!$D$48*'Others Split'!$M$9</f>
        <v>233141546136.24893</v>
      </c>
      <c r="C7" s="16">
        <f>'KEEI BAU - Industry'!S$37*'Others Split'!$D$48*'Others Split'!$M$9</f>
        <v>238314097354.58551</v>
      </c>
      <c r="D7" s="16">
        <f>'KEEI BAU - Industry'!T$37*'Others Split'!$D$48*'Others Split'!$M$9</f>
        <v>243486648572.92215</v>
      </c>
      <c r="E7" s="16">
        <f>'KEEI BAU - Industry'!U$37*'Others Split'!$D$48*'Others Split'!$M$9</f>
        <v>248659199791.25873</v>
      </c>
      <c r="F7" s="16">
        <f>'KEEI BAU - Industry'!V$37*'Others Split'!$D$48*'Others Split'!$M$9</f>
        <v>253831751009.59534</v>
      </c>
      <c r="G7" s="16">
        <f>'KEEI BAU - Industry'!W$37*'Others Split'!$D$48*'Others Split'!$M$9</f>
        <v>259004302227.93195</v>
      </c>
      <c r="H7" s="16">
        <f>'KEEI BAU - Industry'!X$37*'Others Split'!$D$48*'Others Split'!$M$9</f>
        <v>261394622478.44955</v>
      </c>
      <c r="I7" s="16">
        <f>'KEEI BAU - Industry'!Y$37*'Others Split'!$D$48*'Others Split'!$M$9</f>
        <v>263784942728.9664</v>
      </c>
      <c r="J7" s="16">
        <f>'KEEI BAU - Industry'!Z$37*'Others Split'!$D$48*'Others Split'!$M$9</f>
        <v>266175262979.48331</v>
      </c>
      <c r="K7" s="16">
        <f>'KEEI BAU - Industry'!AA$37*'Others Split'!$D$48*'Others Split'!$M$9</f>
        <v>268565583230.00015</v>
      </c>
      <c r="L7" s="16">
        <f>'KEEI BAU - Industry'!AB$37*'Others Split'!$D$48*'Others Split'!$M$9</f>
        <v>270955903480.51752</v>
      </c>
      <c r="M7" s="16">
        <f>'KEEI BAU - Industry'!AC$37*'Others Split'!$D$48*'Others Split'!$M$9</f>
        <v>272655333824.73831</v>
      </c>
      <c r="N7" s="16">
        <f>'KEEI BAU - Industry'!AD$37*'Others Split'!$D$48*'Others Split'!$M$9</f>
        <v>274354764168.95963</v>
      </c>
      <c r="O7" s="16">
        <f>'KEEI BAU - Industry'!AE$37*'Others Split'!$D$48*'Others Split'!$M$9</f>
        <v>276054194513.18091</v>
      </c>
      <c r="P7" s="16">
        <f>'KEEI BAU - Industry'!AF$37*'Others Split'!$D$48*'Others Split'!$M$9</f>
        <v>277753624857.40222</v>
      </c>
      <c r="Q7" s="16">
        <f>'KEEI BAU - Industry'!AG$37*'Others Split'!$D$48*'Others Split'!$M$9</f>
        <v>279453055201.62341</v>
      </c>
      <c r="R7" s="16">
        <f>'KEEI BAU - Industry'!AH$37*'Others Split'!$D$48*'Others Split'!$M$9</f>
        <v>280787187434.47064</v>
      </c>
      <c r="S7" s="16">
        <f>'KEEI BAU - Industry'!AI$37*'Others Split'!$D$48*'Others Split'!$M$9</f>
        <v>282121319667.31677</v>
      </c>
      <c r="T7" s="16">
        <f>'KEEI BAU - Industry'!AJ$37*'Others Split'!$D$48*'Others Split'!$M$9</f>
        <v>283455451900.16339</v>
      </c>
      <c r="U7" s="16">
        <f>'KEEI BAU - Industry'!AK$37*'Others Split'!$D$48*'Others Split'!$M$9</f>
        <v>284789584133.01001</v>
      </c>
      <c r="V7" s="16">
        <f>'KEEI BAU - Industry'!AL$37*'Others Split'!$D$48*'Others Split'!$M$9</f>
        <v>286123716365.8562</v>
      </c>
      <c r="W7" s="16">
        <f>'KEEI BAU - Industry'!AM$37*'Others Split'!$D$48*'Others Split'!$M$9</f>
        <v>287944912747.20245</v>
      </c>
      <c r="X7" s="16">
        <f>'KEEI BAU - Industry'!AN$37*'Others Split'!$D$48*'Others Split'!$M$9</f>
        <v>289434019936.38971</v>
      </c>
      <c r="Y7" s="16">
        <f>'KEEI BAU - Industry'!AO$37*'Others Split'!$D$48*'Others Split'!$M$9</f>
        <v>290923127125.57745</v>
      </c>
      <c r="Z7" s="16">
        <f>'KEEI BAU - Industry'!AP$37*'Others Split'!$D$48*'Others Split'!$M$9</f>
        <v>292412234314.76471</v>
      </c>
      <c r="AA7" s="16">
        <f>'KEEI BAU - Industry'!AQ$37*'Others Split'!$D$48*'Others Split'!$M$9</f>
        <v>293901341503.95197</v>
      </c>
      <c r="AB7" s="16">
        <f>'KEEI BAU - Industry'!AR$37*'Others Split'!$D$48*'Others Split'!$M$9</f>
        <v>295390448693.13922</v>
      </c>
      <c r="AC7" s="16">
        <f>'KEEI BAU - Industry'!AS$37*'Others Split'!$D$48*'Others Split'!$M$9</f>
        <v>296879555882.32697</v>
      </c>
      <c r="AD7" s="16">
        <f>'KEEI BAU - Industry'!AT$37*'Others Split'!$D$48*'Others Split'!$M$9</f>
        <v>298368663071.51422</v>
      </c>
      <c r="AE7" s="16">
        <f>'KEEI BAU - Industry'!AU$37*'Others Split'!$D$48*'Others Split'!$M$9</f>
        <v>299857770260.70142</v>
      </c>
      <c r="AF7" s="16">
        <f>'KEEI BAU - Industry'!AV$37*'Others Split'!$D$48*'Others Split'!$M$9</f>
        <v>301346877449.88922</v>
      </c>
    </row>
    <row r="8" spans="1:35">
      <c r="A8" t="s">
        <v>8</v>
      </c>
      <c r="B8" s="16">
        <f>'KEEI BAU - Industry'!R$37*'Others Split'!$D$48*'Others Split'!$M$10</f>
        <v>14384821458.995386</v>
      </c>
      <c r="C8" s="16">
        <f>'KEEI BAU - Industry'!S$37*'Others Split'!$D$48*'Others Split'!$M$10</f>
        <v>14703967604.315182</v>
      </c>
      <c r="D8" s="16">
        <f>'KEEI BAU - Industry'!T$37*'Others Split'!$D$48*'Others Split'!$M$10</f>
        <v>15023113749.634977</v>
      </c>
      <c r="E8" s="16">
        <f>'KEEI BAU - Industry'!U$37*'Others Split'!$D$48*'Others Split'!$M$10</f>
        <v>15342259894.954773</v>
      </c>
      <c r="F8" s="16">
        <f>'KEEI BAU - Industry'!V$37*'Others Split'!$D$48*'Others Split'!$M$10</f>
        <v>15661406040.274567</v>
      </c>
      <c r="G8" s="16">
        <f>'KEEI BAU - Industry'!W$37*'Others Split'!$D$48*'Others Split'!$M$10</f>
        <v>15980552185.594364</v>
      </c>
      <c r="H8" s="16">
        <f>'KEEI BAU - Industry'!X$37*'Others Split'!$D$48*'Others Split'!$M$10</f>
        <v>16128034822.659071</v>
      </c>
      <c r="I8" s="16">
        <f>'KEEI BAU - Industry'!Y$37*'Others Split'!$D$48*'Others Split'!$M$10</f>
        <v>16275517459.72373</v>
      </c>
      <c r="J8" s="16">
        <f>'KEEI BAU - Industry'!Z$37*'Others Split'!$D$48*'Others Split'!$M$10</f>
        <v>16423000096.788393</v>
      </c>
      <c r="K8" s="16">
        <f>'KEEI BAU - Industry'!AA$37*'Others Split'!$D$48*'Others Split'!$M$10</f>
        <v>16570482733.853052</v>
      </c>
      <c r="L8" s="16">
        <f>'KEEI BAU - Industry'!AB$37*'Others Split'!$D$48*'Others Split'!$M$10</f>
        <v>16717965370.917746</v>
      </c>
      <c r="M8" s="16">
        <f>'KEEI BAU - Industry'!AC$37*'Others Split'!$D$48*'Others Split'!$M$10</f>
        <v>16822820136.139765</v>
      </c>
      <c r="N8" s="16">
        <f>'KEEI BAU - Industry'!AD$37*'Others Split'!$D$48*'Others Split'!$M$10</f>
        <v>16927674901.361816</v>
      </c>
      <c r="O8" s="16">
        <f>'KEEI BAU - Industry'!AE$37*'Others Split'!$D$48*'Others Split'!$M$10</f>
        <v>17032529666.583866</v>
      </c>
      <c r="P8" s="16">
        <f>'KEEI BAU - Industry'!AF$37*'Others Split'!$D$48*'Others Split'!$M$10</f>
        <v>17137384431.80592</v>
      </c>
      <c r="Q8" s="16">
        <f>'KEEI BAU - Industry'!AG$37*'Others Split'!$D$48*'Others Split'!$M$10</f>
        <v>17242239197.027962</v>
      </c>
      <c r="R8" s="16">
        <f>'KEEI BAU - Industry'!AH$37*'Others Split'!$D$48*'Others Split'!$M$10</f>
        <v>17324555087.482697</v>
      </c>
      <c r="S8" s="16">
        <f>'KEEI BAU - Industry'!AI$37*'Others Split'!$D$48*'Others Split'!$M$10</f>
        <v>17406870977.937359</v>
      </c>
      <c r="T8" s="16">
        <f>'KEEI BAU - Industry'!AJ$37*'Others Split'!$D$48*'Others Split'!$M$10</f>
        <v>17489186868.392056</v>
      </c>
      <c r="U8" s="16">
        <f>'KEEI BAU - Industry'!AK$37*'Others Split'!$D$48*'Others Split'!$M$10</f>
        <v>17571502758.846748</v>
      </c>
      <c r="V8" s="16">
        <f>'KEEI BAU - Industry'!AL$37*'Others Split'!$D$48*'Others Split'!$M$10</f>
        <v>17653818649.301414</v>
      </c>
      <c r="W8" s="16">
        <f>'KEEI BAU - Industry'!AM$37*'Others Split'!$D$48*'Others Split'!$M$10</f>
        <v>17766186372.779259</v>
      </c>
      <c r="X8" s="16">
        <f>'KEEI BAU - Industry'!AN$37*'Others Split'!$D$48*'Others Split'!$M$10</f>
        <v>17858064210.104942</v>
      </c>
      <c r="Y8" s="16">
        <f>'KEEI BAU - Industry'!AO$37*'Others Split'!$D$48*'Others Split'!$M$10</f>
        <v>17949942047.43066</v>
      </c>
      <c r="Z8" s="16">
        <f>'KEEI BAU - Industry'!AP$37*'Others Split'!$D$48*'Others Split'!$M$10</f>
        <v>18041819884.756344</v>
      </c>
      <c r="AA8" s="16">
        <f>'KEEI BAU - Industry'!AQ$37*'Others Split'!$D$48*'Others Split'!$M$10</f>
        <v>18133697722.082031</v>
      </c>
      <c r="AB8" s="16">
        <f>'KEEI BAU - Industry'!AR$37*'Others Split'!$D$48*'Others Split'!$M$10</f>
        <v>18225575559.407715</v>
      </c>
      <c r="AC8" s="16">
        <f>'KEEI BAU - Industry'!AS$37*'Others Split'!$D$48*'Others Split'!$M$10</f>
        <v>18317453396.733433</v>
      </c>
      <c r="AD8" s="16">
        <f>'KEEI BAU - Industry'!AT$37*'Others Split'!$D$48*'Others Split'!$M$10</f>
        <v>18409331234.059116</v>
      </c>
      <c r="AE8" s="16">
        <f>'KEEI BAU - Industry'!AU$37*'Others Split'!$D$48*'Others Split'!$M$10</f>
        <v>18501209071.3848</v>
      </c>
      <c r="AF8" s="16">
        <f>'KEEI BAU - Industry'!AV$37*'Others Split'!$D$48*'Others Split'!$M$10</f>
        <v>18593086908.710518</v>
      </c>
    </row>
    <row r="9" spans="1:35">
      <c r="A9" t="s">
        <v>9</v>
      </c>
      <c r="B9" s="16">
        <f>'KEEI BAU - Industry'!R$37*'Others Split'!$D$48*'Others Split'!$M$11</f>
        <v>317540457103.1347</v>
      </c>
      <c r="C9" s="16">
        <f>'KEEI BAU - Industry'!S$37*'Others Split'!$D$48*'Others Split'!$M$11</f>
        <v>324585508941.72937</v>
      </c>
      <c r="D9" s="16">
        <f>'KEEI BAU - Industry'!T$37*'Others Split'!$D$48*'Others Split'!$M$11</f>
        <v>331630560780.32404</v>
      </c>
      <c r="E9" s="16">
        <f>'KEEI BAU - Industry'!U$37*'Others Split'!$D$48*'Others Split'!$M$11</f>
        <v>338675612618.91864</v>
      </c>
      <c r="F9" s="16">
        <f>'KEEI BAU - Industry'!V$37*'Others Split'!$D$48*'Others Split'!$M$11</f>
        <v>345720664457.51331</v>
      </c>
      <c r="G9" s="16">
        <f>'KEEI BAU - Industry'!W$37*'Others Split'!$D$48*'Others Split'!$M$11</f>
        <v>352765716296.10797</v>
      </c>
      <c r="H9" s="16">
        <f>'KEEI BAU - Industry'!X$37*'Others Split'!$D$48*'Others Split'!$M$11</f>
        <v>356021349612.22516</v>
      </c>
      <c r="I9" s="16">
        <f>'KEEI BAU - Industry'!Y$37*'Others Split'!$D$48*'Others Split'!$M$11</f>
        <v>359276982928.34131</v>
      </c>
      <c r="J9" s="16">
        <f>'KEEI BAU - Industry'!Z$37*'Others Split'!$D$48*'Others Split'!$M$11</f>
        <v>362532616244.45752</v>
      </c>
      <c r="K9" s="16">
        <f>'KEEI BAU - Industry'!AA$37*'Others Split'!$D$48*'Others Split'!$M$11</f>
        <v>365788249560.57367</v>
      </c>
      <c r="L9" s="16">
        <f>'KEEI BAU - Industry'!AB$37*'Others Split'!$D$48*'Others Split'!$M$11</f>
        <v>369043882876.69049</v>
      </c>
      <c r="M9" s="16">
        <f>'KEEI BAU - Industry'!AC$37*'Others Split'!$D$48*'Others Split'!$M$11</f>
        <v>371358519187.81561</v>
      </c>
      <c r="N9" s="16">
        <f>'KEEI BAU - Industry'!AD$37*'Others Split'!$D$48*'Others Split'!$M$11</f>
        <v>373673155498.94141</v>
      </c>
      <c r="O9" s="16">
        <f>'KEEI BAU - Industry'!AE$37*'Others Split'!$D$48*'Others Split'!$M$11</f>
        <v>375987791810.06714</v>
      </c>
      <c r="P9" s="16">
        <f>'KEEI BAU - Industry'!AF$37*'Others Split'!$D$48*'Others Split'!$M$11</f>
        <v>378302428121.19293</v>
      </c>
      <c r="Q9" s="16">
        <f>'KEEI BAU - Industry'!AG$37*'Others Split'!$D$48*'Others Split'!$M$11</f>
        <v>380617064432.31854</v>
      </c>
      <c r="R9" s="16">
        <f>'KEEI BAU - Industry'!AH$37*'Others Split'!$D$48*'Others Split'!$M$11</f>
        <v>382434162097.12842</v>
      </c>
      <c r="S9" s="16">
        <f>'KEEI BAU - Industry'!AI$37*'Others Split'!$D$48*'Others Split'!$M$11</f>
        <v>384251259761.93677</v>
      </c>
      <c r="T9" s="16">
        <f>'KEEI BAU - Industry'!AJ$37*'Others Split'!$D$48*'Others Split'!$M$11</f>
        <v>386068357426.74579</v>
      </c>
      <c r="U9" s="16">
        <f>'KEEI BAU - Industry'!AK$37*'Others Split'!$D$48*'Others Split'!$M$11</f>
        <v>387885455091.55481</v>
      </c>
      <c r="V9" s="16">
        <f>'KEEI BAU - Industry'!AL$37*'Others Split'!$D$48*'Others Split'!$M$11</f>
        <v>389702552756.36322</v>
      </c>
      <c r="W9" s="16">
        <f>'KEEI BAU - Industry'!AM$37*'Others Split'!$D$48*'Others Split'!$M$11</f>
        <v>392183035282.9281</v>
      </c>
      <c r="X9" s="16">
        <f>'KEEI BAU - Industry'!AN$37*'Others Split'!$D$48*'Others Split'!$M$11</f>
        <v>394211209949.20459</v>
      </c>
      <c r="Y9" s="16">
        <f>'KEEI BAU - Industry'!AO$37*'Others Split'!$D$48*'Others Split'!$M$11</f>
        <v>396239384615.48181</v>
      </c>
      <c r="Z9" s="16">
        <f>'KEEI BAU - Industry'!AP$37*'Others Split'!$D$48*'Others Split'!$M$11</f>
        <v>398267559281.75836</v>
      </c>
      <c r="AA9" s="16">
        <f>'KEEI BAU - Industry'!AQ$37*'Others Split'!$D$48*'Others Split'!$M$11</f>
        <v>400295733948.03491</v>
      </c>
      <c r="AB9" s="16">
        <f>'KEEI BAU - Industry'!AR$37*'Others Split'!$D$48*'Others Split'!$M$11</f>
        <v>402323908614.3114</v>
      </c>
      <c r="AC9" s="16">
        <f>'KEEI BAU - Industry'!AS$37*'Others Split'!$D$48*'Others Split'!$M$11</f>
        <v>404352083280.58868</v>
      </c>
      <c r="AD9" s="16">
        <f>'KEEI BAU - Industry'!AT$37*'Others Split'!$D$48*'Others Split'!$M$11</f>
        <v>406380257946.86517</v>
      </c>
      <c r="AE9" s="16">
        <f>'KEEI BAU - Industry'!AU$37*'Others Split'!$D$48*'Others Split'!$M$11</f>
        <v>408408432613.14172</v>
      </c>
      <c r="AF9" s="16">
        <f>'KEEI BAU - Industry'!AV$37*'Others Split'!$D$48*'Others Split'!$M$11</f>
        <v>410436607279.41895</v>
      </c>
    </row>
    <row r="10" spans="1:35">
      <c r="A10" t="s">
        <v>10</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16">
        <v>0</v>
      </c>
      <c r="Z10" s="16">
        <v>0</v>
      </c>
      <c r="AA10" s="16">
        <v>0</v>
      </c>
      <c r="AB10" s="16">
        <v>0</v>
      </c>
      <c r="AC10" s="16">
        <v>0</v>
      </c>
      <c r="AD10" s="16">
        <v>0</v>
      </c>
      <c r="AE10" s="16">
        <v>0</v>
      </c>
      <c r="AF10" s="16">
        <v>0</v>
      </c>
    </row>
    <row r="11" spans="1:35">
      <c r="A11" t="s">
        <v>11</v>
      </c>
      <c r="B11" s="16">
        <f>'KEEI BAU - Industry'!R$9*'Petrochemicals Split'!$D$39*'Petrochemicals Split'!$I$6</f>
        <v>1222689947913445.8</v>
      </c>
      <c r="C11" s="16">
        <f>'KEEI BAU - Industry'!S$9*'Petrochemicals Split'!$D$39*'Petrochemicals Split'!$I$6</f>
        <v>1262781322269723.8</v>
      </c>
      <c r="D11" s="16">
        <f>'KEEI BAU - Industry'!T$9*'Petrochemicals Split'!$D$39*'Petrochemicals Split'!$I$6</f>
        <v>1302872696626002.3</v>
      </c>
      <c r="E11" s="16">
        <f>'KEEI BAU - Industry'!U$9*'Petrochemicals Split'!$D$39*'Petrochemicals Split'!$I$6</f>
        <v>1342964070982280.5</v>
      </c>
      <c r="F11" s="16">
        <f>'KEEI BAU - Industry'!V$9*'Petrochemicals Split'!$D$39*'Petrochemicals Split'!$I$6</f>
        <v>1383055445338559</v>
      </c>
      <c r="G11" s="16">
        <f>'KEEI BAU - Industry'!W$9*'Petrochemicals Split'!$D$39*'Petrochemicals Split'!$I$6</f>
        <v>1423146819694837.3</v>
      </c>
      <c r="H11" s="16">
        <f>'KEEI BAU - Industry'!X$9*'Petrochemicals Split'!$D$39*'Petrochemicals Split'!$I$6</f>
        <v>1431399851911636</v>
      </c>
      <c r="I11" s="16">
        <f>'KEEI BAU - Industry'!Y$9*'Petrochemicals Split'!$D$39*'Petrochemicals Split'!$I$6</f>
        <v>1439652884128433</v>
      </c>
      <c r="J11" s="16">
        <f>'KEEI BAU - Industry'!Z$9*'Petrochemicals Split'!$D$39*'Petrochemicals Split'!$I$6</f>
        <v>1447905916345232</v>
      </c>
      <c r="K11" s="16">
        <f>'KEEI BAU - Industry'!AA$9*'Petrochemicals Split'!$D$39*'Petrochemicals Split'!$I$6</f>
        <v>1456158948562028.8</v>
      </c>
      <c r="L11" s="16">
        <f>'KEEI BAU - Industry'!AB$9*'Petrochemicals Split'!$D$39*'Petrochemicals Split'!$I$6</f>
        <v>1464411980778826.5</v>
      </c>
      <c r="M11" s="16">
        <f>'KEEI BAU - Industry'!AC$9*'Petrochemicals Split'!$D$39*'Petrochemicals Split'!$I$6</f>
        <v>1467967699666479.3</v>
      </c>
      <c r="N11" s="16">
        <f>'KEEI BAU - Industry'!AD$9*'Petrochemicals Split'!$D$39*'Petrochemicals Split'!$I$6</f>
        <v>1471523418554133</v>
      </c>
      <c r="O11" s="16">
        <f>'KEEI BAU - Industry'!AE$9*'Petrochemicals Split'!$D$39*'Petrochemicals Split'!$I$6</f>
        <v>1475079137441786.5</v>
      </c>
      <c r="P11" s="16">
        <f>'KEEI BAU - Industry'!AF$9*'Petrochemicals Split'!$D$39*'Petrochemicals Split'!$I$6</f>
        <v>1478634856329440.3</v>
      </c>
      <c r="Q11" s="16">
        <f>'KEEI BAU - Industry'!AG$9*'Petrochemicals Split'!$D$39*'Petrochemicals Split'!$I$6</f>
        <v>1482190575217094.8</v>
      </c>
      <c r="R11" s="16">
        <f>'KEEI BAU - Industry'!AH$9*'Petrochemicals Split'!$D$39*'Petrochemicals Split'!$I$6</f>
        <v>1483696334193684.8</v>
      </c>
      <c r="S11" s="16">
        <f>'KEEI BAU - Industry'!AI$9*'Petrochemicals Split'!$D$39*'Petrochemicals Split'!$I$6</f>
        <v>1485202093170274.5</v>
      </c>
      <c r="T11" s="16">
        <f>'KEEI BAU - Industry'!AJ$9*'Petrochemicals Split'!$D$39*'Petrochemicals Split'!$I$6</f>
        <v>1486707852146864.3</v>
      </c>
      <c r="U11" s="16">
        <f>'KEEI BAU - Industry'!AK$9*'Petrochemicals Split'!$D$39*'Petrochemicals Split'!$I$6</f>
        <v>1488213611123454.3</v>
      </c>
      <c r="V11" s="16">
        <f>'KEEI BAU - Industry'!AL$9*'Petrochemicals Split'!$D$39*'Petrochemicals Split'!$I$6</f>
        <v>1489719370100044</v>
      </c>
      <c r="W11" s="16">
        <f>'KEEI BAU - Industry'!AM$9*'Petrochemicals Split'!$D$39*'Petrochemicals Split'!$I$6</f>
        <v>1493958408958052.8</v>
      </c>
      <c r="X11" s="16">
        <f>'KEEI BAU - Industry'!AN$9*'Petrochemicals Split'!$D$39*'Petrochemicals Split'!$I$6</f>
        <v>1496333847896912.3</v>
      </c>
      <c r="Y11" s="16">
        <f>'KEEI BAU - Industry'!AO$9*'Petrochemicals Split'!$D$39*'Petrochemicals Split'!$I$6</f>
        <v>1498709286835772</v>
      </c>
      <c r="Z11" s="16">
        <f>'KEEI BAU - Industry'!AP$9*'Petrochemicals Split'!$D$39*'Petrochemicals Split'!$I$6</f>
        <v>1501084725774631.5</v>
      </c>
      <c r="AA11" s="16">
        <f>'KEEI BAU - Industry'!AQ$9*'Petrochemicals Split'!$D$39*'Petrochemicals Split'!$I$6</f>
        <v>1503460164713490</v>
      </c>
      <c r="AB11" s="16">
        <f>'KEEI BAU - Industry'!AR$9*'Petrochemicals Split'!$D$39*'Petrochemicals Split'!$I$6</f>
        <v>1505835603652349.8</v>
      </c>
      <c r="AC11" s="16">
        <f>'KEEI BAU - Industry'!AS$9*'Petrochemicals Split'!$D$39*'Petrochemicals Split'!$I$6</f>
        <v>1508211042591209.3</v>
      </c>
      <c r="AD11" s="16">
        <f>'KEEI BAU - Industry'!AT$9*'Petrochemicals Split'!$D$39*'Petrochemicals Split'!$I$6</f>
        <v>1510586481530068.8</v>
      </c>
      <c r="AE11" s="16">
        <f>'KEEI BAU - Industry'!AU$9*'Petrochemicals Split'!$D$39*'Petrochemicals Split'!$I$6</f>
        <v>1512961920468928.5</v>
      </c>
      <c r="AF11" s="16">
        <f>'KEEI BAU - Industry'!AV$9*'Petrochemicals Split'!$D$39*'Petrochemicals Split'!$I$6</f>
        <v>1515337359407788</v>
      </c>
    </row>
    <row r="12" spans="1:35">
      <c r="A12" t="s">
        <v>12</v>
      </c>
      <c r="B12" s="16">
        <f>'KEEI BAU - Industry'!R$9*'Petrochemicals Split'!$D$39*'Petrochemicals Split'!$I$7</f>
        <v>633178723026605.88</v>
      </c>
      <c r="C12" s="16">
        <f>'KEEI BAU - Industry'!S$9*'Petrochemicals Split'!$D$39*'Petrochemicals Split'!$I$7</f>
        <v>653940327603964.13</v>
      </c>
      <c r="D12" s="16">
        <f>'KEEI BAU - Industry'!T$9*'Petrochemicals Split'!$D$39*'Petrochemicals Split'!$I$7</f>
        <v>674701932181322.63</v>
      </c>
      <c r="E12" s="16">
        <f>'KEEI BAU - Industry'!U$9*'Petrochemicals Split'!$D$39*'Petrochemicals Split'!$I$7</f>
        <v>695463536758681</v>
      </c>
      <c r="F12" s="16">
        <f>'KEEI BAU - Industry'!V$9*'Petrochemicals Split'!$D$39*'Petrochemicals Split'!$I$7</f>
        <v>716225141336039.5</v>
      </c>
      <c r="G12" s="16">
        <f>'KEEI BAU - Industry'!W$9*'Petrochemicals Split'!$D$39*'Petrochemicals Split'!$I$7</f>
        <v>736986745913397.88</v>
      </c>
      <c r="H12" s="16">
        <f>'KEEI BAU - Industry'!X$9*'Petrochemicals Split'!$D$39*'Petrochemicals Split'!$I$7</f>
        <v>741260637597097.25</v>
      </c>
      <c r="I12" s="16">
        <f>'KEEI BAU - Industry'!Y$9*'Petrochemicals Split'!$D$39*'Petrochemicals Split'!$I$7</f>
        <v>745534529280795.75</v>
      </c>
      <c r="J12" s="16">
        <f>'KEEI BAU - Industry'!Z$9*'Petrochemicals Split'!$D$39*'Petrochemicals Split'!$I$7</f>
        <v>749808420964495.13</v>
      </c>
      <c r="K12" s="16">
        <f>'KEEI BAU - Industry'!AA$9*'Petrochemicals Split'!$D$39*'Petrochemicals Split'!$I$7</f>
        <v>754082312648193.5</v>
      </c>
      <c r="L12" s="16">
        <f>'KEEI BAU - Industry'!AB$9*'Petrochemicals Split'!$D$39*'Petrochemicals Split'!$I$7</f>
        <v>758356204331892.25</v>
      </c>
      <c r="M12" s="16">
        <f>'KEEI BAU - Industry'!AC$9*'Petrochemicals Split'!$D$39*'Petrochemicals Split'!$I$7</f>
        <v>760197558755855.38</v>
      </c>
      <c r="N12" s="16">
        <f>'KEEI BAU - Industry'!AD$9*'Petrochemicals Split'!$D$39*'Petrochemicals Split'!$I$7</f>
        <v>762038913179819</v>
      </c>
      <c r="O12" s="16">
        <f>'KEEI BAU - Industry'!AE$9*'Petrochemicals Split'!$D$39*'Petrochemicals Split'!$I$7</f>
        <v>763880267603782.38</v>
      </c>
      <c r="P12" s="16">
        <f>'KEEI BAU - Industry'!AF$9*'Petrochemicals Split'!$D$39*'Petrochemicals Split'!$I$7</f>
        <v>765721622027745.88</v>
      </c>
      <c r="Q12" s="16">
        <f>'KEEI BAU - Industry'!AG$9*'Petrochemicals Split'!$D$39*'Petrochemicals Split'!$I$7</f>
        <v>767562976451709.75</v>
      </c>
      <c r="R12" s="16">
        <f>'KEEI BAU - Industry'!AH$9*'Petrochemicals Split'!$D$39*'Petrochemicals Split'!$I$7</f>
        <v>768342744493158.25</v>
      </c>
      <c r="S12" s="16">
        <f>'KEEI BAU - Industry'!AI$9*'Petrochemicals Split'!$D$39*'Petrochemicals Split'!$I$7</f>
        <v>769122512534606.5</v>
      </c>
      <c r="T12" s="16">
        <f>'KEEI BAU - Industry'!AJ$9*'Petrochemicals Split'!$D$39*'Petrochemicals Split'!$I$7</f>
        <v>769902280576054.75</v>
      </c>
      <c r="U12" s="16">
        <f>'KEEI BAU - Industry'!AK$9*'Petrochemicals Split'!$D$39*'Petrochemicals Split'!$I$7</f>
        <v>770682048617503.13</v>
      </c>
      <c r="V12" s="16">
        <f>'KEEI BAU - Industry'!AL$9*'Petrochemicals Split'!$D$39*'Petrochemicals Split'!$I$7</f>
        <v>771461816658951.38</v>
      </c>
      <c r="W12" s="16">
        <f>'KEEI BAU - Industry'!AM$9*'Petrochemicals Split'!$D$39*'Petrochemicals Split'!$I$7</f>
        <v>773657033210420.25</v>
      </c>
      <c r="X12" s="16">
        <f>'KEEI BAU - Industry'!AN$9*'Petrochemicals Split'!$D$39*'Petrochemicals Split'!$I$7</f>
        <v>774887171232329.63</v>
      </c>
      <c r="Y12" s="16">
        <f>'KEEI BAU - Industry'!AO$9*'Petrochemicals Split'!$D$39*'Petrochemicals Split'!$I$7</f>
        <v>776117309254239.13</v>
      </c>
      <c r="Z12" s="16">
        <f>'KEEI BAU - Industry'!AP$9*'Petrochemicals Split'!$D$39*'Petrochemicals Split'!$I$7</f>
        <v>777347447276148.5</v>
      </c>
      <c r="AA12" s="16">
        <f>'KEEI BAU - Industry'!AQ$9*'Petrochemicals Split'!$D$39*'Petrochemicals Split'!$I$7</f>
        <v>778577585298057.38</v>
      </c>
      <c r="AB12" s="16">
        <f>'KEEI BAU - Industry'!AR$9*'Petrochemicals Split'!$D$39*'Petrochemicals Split'!$I$7</f>
        <v>779807723319966.88</v>
      </c>
      <c r="AC12" s="16">
        <f>'KEEI BAU - Industry'!AS$9*'Petrochemicals Split'!$D$39*'Petrochemicals Split'!$I$7</f>
        <v>781037861341876.25</v>
      </c>
      <c r="AD12" s="16">
        <f>'KEEI BAU - Industry'!AT$9*'Petrochemicals Split'!$D$39*'Petrochemicals Split'!$I$7</f>
        <v>782267999363785.63</v>
      </c>
      <c r="AE12" s="16">
        <f>'KEEI BAU - Industry'!AU$9*'Petrochemicals Split'!$D$39*'Petrochemicals Split'!$I$7</f>
        <v>783498137385695.13</v>
      </c>
      <c r="AF12" s="16">
        <f>'KEEI BAU - Industry'!AV$9*'Petrochemicals Split'!$D$39*'Petrochemicals Split'!$I$7</f>
        <v>784728275407604.5</v>
      </c>
    </row>
    <row r="13" spans="1:35">
      <c r="A13" t="s">
        <v>13</v>
      </c>
      <c r="B13" s="16">
        <f>'KEEI BAU - Industry'!R$37*'Others Split'!$D$48*'Others Split'!$M$12</f>
        <v>33774416995.999836</v>
      </c>
      <c r="C13" s="16">
        <f>'KEEI BAU - Industry'!S$37*'Others Split'!$D$48*'Others Split'!$M$12</f>
        <v>34523746768.734428</v>
      </c>
      <c r="D13" s="16">
        <f>'KEEI BAU - Industry'!T$37*'Others Split'!$D$48*'Others Split'!$M$12</f>
        <v>35273076541.469032</v>
      </c>
      <c r="E13" s="16">
        <f>'KEEI BAU - Industry'!U$37*'Others Split'!$D$48*'Others Split'!$M$12</f>
        <v>36022406314.203621</v>
      </c>
      <c r="F13" s="16">
        <f>'KEEI BAU - Industry'!V$37*'Others Split'!$D$48*'Others Split'!$M$12</f>
        <v>36771736086.938217</v>
      </c>
      <c r="G13" s="16">
        <f>'KEEI BAU - Industry'!W$37*'Others Split'!$D$48*'Others Split'!$M$12</f>
        <v>37521065859.672813</v>
      </c>
      <c r="H13" s="16">
        <f>'KEEI BAU - Industry'!X$37*'Others Split'!$D$48*'Others Split'!$M$12</f>
        <v>37867343364.617317</v>
      </c>
      <c r="I13" s="16">
        <f>'KEEI BAU - Industry'!Y$37*'Others Split'!$D$48*'Others Split'!$M$12</f>
        <v>38213620869.561714</v>
      </c>
      <c r="J13" s="16">
        <f>'KEEI BAU - Industry'!Z$37*'Others Split'!$D$48*'Others Split'!$M$12</f>
        <v>38559898374.506111</v>
      </c>
      <c r="K13" s="16">
        <f>'KEEI BAU - Industry'!AA$37*'Others Split'!$D$48*'Others Split'!$M$12</f>
        <v>38906175879.450508</v>
      </c>
      <c r="L13" s="16">
        <f>'KEEI BAU - Industry'!AB$37*'Others Split'!$D$48*'Others Split'!$M$12</f>
        <v>39252453384.394981</v>
      </c>
      <c r="M13" s="16">
        <f>'KEEI BAU - Industry'!AC$37*'Others Split'!$D$48*'Others Split'!$M$12</f>
        <v>39498644035.750725</v>
      </c>
      <c r="N13" s="16">
        <f>'KEEI BAU - Industry'!AD$37*'Others Split'!$D$48*'Others Split'!$M$12</f>
        <v>39744834687.106544</v>
      </c>
      <c r="O13" s="16">
        <f>'KEEI BAU - Industry'!AE$37*'Others Split'!$D$48*'Others Split'!$M$12</f>
        <v>39991025338.462364</v>
      </c>
      <c r="P13" s="16">
        <f>'KEEI BAU - Industry'!AF$37*'Others Split'!$D$48*'Others Split'!$M$12</f>
        <v>40237215989.818184</v>
      </c>
      <c r="Q13" s="16">
        <f>'KEEI BAU - Industry'!AG$37*'Others Split'!$D$48*'Others Split'!$M$12</f>
        <v>40483406641.173981</v>
      </c>
      <c r="R13" s="16">
        <f>'KEEI BAU - Industry'!AH$37*'Others Split'!$D$48*'Others Split'!$M$12</f>
        <v>40676677806.724434</v>
      </c>
      <c r="S13" s="16">
        <f>'KEEI BAU - Industry'!AI$37*'Others Split'!$D$48*'Others Split'!$M$12</f>
        <v>40869948972.274719</v>
      </c>
      <c r="T13" s="16">
        <f>'KEEI BAU - Industry'!AJ$37*'Others Split'!$D$48*'Others Split'!$M$12</f>
        <v>41063220137.825089</v>
      </c>
      <c r="U13" s="16">
        <f>'KEEI BAU - Industry'!AK$37*'Others Split'!$D$48*'Others Split'!$M$12</f>
        <v>41256491303.37545</v>
      </c>
      <c r="V13" s="16">
        <f>'KEEI BAU - Industry'!AL$37*'Others Split'!$D$48*'Others Split'!$M$12</f>
        <v>41449762468.925743</v>
      </c>
      <c r="W13" s="16">
        <f>'KEEI BAU - Industry'!AM$37*'Others Split'!$D$48*'Others Split'!$M$12</f>
        <v>41713592948.883392</v>
      </c>
      <c r="X13" s="16">
        <f>'KEEI BAU - Industry'!AN$37*'Others Split'!$D$48*'Others Split'!$M$12</f>
        <v>41929314805.381508</v>
      </c>
      <c r="Y13" s="16">
        <f>'KEEI BAU - Industry'!AO$37*'Others Split'!$D$48*'Others Split'!$M$12</f>
        <v>42145036661.879692</v>
      </c>
      <c r="Z13" s="16">
        <f>'KEEI BAU - Industry'!AP$37*'Others Split'!$D$48*'Others Split'!$M$12</f>
        <v>42360758518.3778</v>
      </c>
      <c r="AA13" s="16">
        <f>'KEEI BAU - Industry'!AQ$37*'Others Split'!$D$48*'Others Split'!$M$12</f>
        <v>42576480374.875908</v>
      </c>
      <c r="AB13" s="16">
        <f>'KEEI BAU - Industry'!AR$37*'Others Split'!$D$48*'Others Split'!$M$12</f>
        <v>42792202231.374016</v>
      </c>
      <c r="AC13" s="16">
        <f>'KEEI BAU - Industry'!AS$37*'Others Split'!$D$48*'Others Split'!$M$12</f>
        <v>43007924087.8722</v>
      </c>
      <c r="AD13" s="16">
        <f>'KEEI BAU - Industry'!AT$37*'Others Split'!$D$48*'Others Split'!$M$12</f>
        <v>43223645944.370308</v>
      </c>
      <c r="AE13" s="16">
        <f>'KEEI BAU - Industry'!AU$37*'Others Split'!$D$48*'Others Split'!$M$12</f>
        <v>43439367800.868416</v>
      </c>
      <c r="AF13" s="16">
        <f>'KEEI BAU - Industry'!AV$37*'Others Split'!$D$48*'Others Split'!$M$12</f>
        <v>43655089657.3666</v>
      </c>
    </row>
    <row r="14" spans="1:35">
      <c r="A14" t="s">
        <v>14</v>
      </c>
      <c r="B14" s="16">
        <f>'KEEI BAU - Industry'!R$37*'Others Split'!$D$48*'Others Split'!$M$13</f>
        <v>934425536889.32886</v>
      </c>
      <c r="C14" s="16">
        <f>'KEEI BAU - Industry'!S$37*'Others Split'!$D$48*'Others Split'!$M$13</f>
        <v>955156993934.98596</v>
      </c>
      <c r="D14" s="16">
        <f>'KEEI BAU - Industry'!T$37*'Others Split'!$D$48*'Others Split'!$M$13</f>
        <v>975888450980.64319</v>
      </c>
      <c r="E14" s="16">
        <f>'KEEI BAU - Industry'!U$37*'Others Split'!$D$48*'Others Split'!$M$13</f>
        <v>996619908026.30029</v>
      </c>
      <c r="F14" s="16">
        <f>'KEEI BAU - Industry'!V$37*'Others Split'!$D$48*'Others Split'!$M$13</f>
        <v>1017351365071.9574</v>
      </c>
      <c r="G14" s="16">
        <f>'KEEI BAU - Industry'!W$37*'Others Split'!$D$48*'Others Split'!$M$13</f>
        <v>1038082822117.6146</v>
      </c>
      <c r="H14" s="16">
        <f>'KEEI BAU - Industry'!X$37*'Others Split'!$D$48*'Others Split'!$M$13</f>
        <v>1047663166421.0792</v>
      </c>
      <c r="I14" s="16">
        <f>'KEEI BAU - Industry'!Y$37*'Others Split'!$D$48*'Others Split'!$M$13</f>
        <v>1057243510724.5409</v>
      </c>
      <c r="J14" s="16">
        <f>'KEEI BAU - Industry'!Z$37*'Others Split'!$D$48*'Others Split'!$M$13</f>
        <v>1066823855028.0026</v>
      </c>
      <c r="K14" s="16">
        <f>'KEEI BAU - Industry'!AA$37*'Others Split'!$D$48*'Others Split'!$M$13</f>
        <v>1076404199331.4642</v>
      </c>
      <c r="L14" s="16">
        <f>'KEEI BAU - Industry'!AB$37*'Others Split'!$D$48*'Others Split'!$M$13</f>
        <v>1085984543634.928</v>
      </c>
      <c r="M14" s="16">
        <f>'KEEI BAU - Industry'!AC$37*'Others Split'!$D$48*'Others Split'!$M$13</f>
        <v>1092795818322.4369</v>
      </c>
      <c r="N14" s="16">
        <f>'KEEI BAU - Industry'!AD$37*'Others Split'!$D$48*'Others Split'!$M$13</f>
        <v>1099607093009.9478</v>
      </c>
      <c r="O14" s="16">
        <f>'KEEI BAU - Industry'!AE$37*'Others Split'!$D$48*'Others Split'!$M$13</f>
        <v>1106418367697.4587</v>
      </c>
      <c r="P14" s="16">
        <f>'KEEI BAU - Industry'!AF$37*'Others Split'!$D$48*'Others Split'!$M$13</f>
        <v>1113229642384.9697</v>
      </c>
      <c r="Q14" s="16">
        <f>'KEEI BAU - Industry'!AG$37*'Others Split'!$D$48*'Others Split'!$M$13</f>
        <v>1120040917072.4802</v>
      </c>
      <c r="R14" s="16">
        <f>'KEEI BAU - Industry'!AH$37*'Others Split'!$D$48*'Others Split'!$M$13</f>
        <v>1125388085986.0427</v>
      </c>
      <c r="S14" s="16">
        <f>'KEEI BAU - Industry'!AI$37*'Others Split'!$D$48*'Others Split'!$M$13</f>
        <v>1130735254899.6008</v>
      </c>
      <c r="T14" s="16">
        <f>'KEEI BAU - Industry'!AJ$37*'Others Split'!$D$48*'Others Split'!$M$13</f>
        <v>1136082423813.1609</v>
      </c>
      <c r="U14" s="16">
        <f>'KEEI BAU - Industry'!AK$37*'Others Split'!$D$48*'Others Split'!$M$13</f>
        <v>1141429592726.7207</v>
      </c>
      <c r="V14" s="16">
        <f>'KEEI BAU - Industry'!AL$37*'Others Split'!$D$48*'Others Split'!$M$13</f>
        <v>1146776761640.2791</v>
      </c>
      <c r="W14" s="16">
        <f>'KEEI BAU - Industry'!AM$37*'Others Split'!$D$48*'Others Split'!$M$13</f>
        <v>1154076071585.7739</v>
      </c>
      <c r="X14" s="16">
        <f>'KEEI BAU - Industry'!AN$37*'Others Split'!$D$48*'Others Split'!$M$13</f>
        <v>1160044376282.2217</v>
      </c>
      <c r="Y14" s="16">
        <f>'KEEI BAU - Industry'!AO$37*'Others Split'!$D$48*'Others Split'!$M$13</f>
        <v>1166012680978.6714</v>
      </c>
      <c r="Z14" s="16">
        <f>'KEEI BAU - Industry'!AP$37*'Others Split'!$D$48*'Others Split'!$M$13</f>
        <v>1171980985675.1191</v>
      </c>
      <c r="AA14" s="16">
        <f>'KEEI BAU - Industry'!AQ$37*'Others Split'!$D$48*'Others Split'!$M$13</f>
        <v>1177949290371.5669</v>
      </c>
      <c r="AB14" s="16">
        <f>'KEEI BAU - Industry'!AR$37*'Others Split'!$D$48*'Others Split'!$M$13</f>
        <v>1183917595068.0144</v>
      </c>
      <c r="AC14" s="16">
        <f>'KEEI BAU - Industry'!AS$37*'Others Split'!$D$48*'Others Split'!$M$13</f>
        <v>1189885899764.4644</v>
      </c>
      <c r="AD14" s="16">
        <f>'KEEI BAU - Industry'!AT$37*'Others Split'!$D$48*'Others Split'!$M$13</f>
        <v>1195854204460.9119</v>
      </c>
      <c r="AE14" s="16">
        <f>'KEEI BAU - Industry'!AU$37*'Others Split'!$D$48*'Others Split'!$M$13</f>
        <v>1201822509157.3596</v>
      </c>
      <c r="AF14" s="16">
        <f>'KEEI BAU - Industry'!AV$37*'Others Split'!$D$48*'Others Split'!$M$13</f>
        <v>1207790813853.8093</v>
      </c>
    </row>
    <row r="15" spans="1:35">
      <c r="A15" t="s">
        <v>15</v>
      </c>
      <c r="B15" s="16">
        <f>'KEEI BAU - Industry'!R23*'Steel Split'!$D$7</f>
        <v>1546087125048.7136</v>
      </c>
      <c r="C15" s="16">
        <f>'KEEI BAU - Industry'!S23*'Steel Split'!$D$7</f>
        <v>1510470067190.8457</v>
      </c>
      <c r="D15" s="16">
        <f>'KEEI BAU - Industry'!T23*'Steel Split'!$D$7</f>
        <v>1474853009332.978</v>
      </c>
      <c r="E15" s="16">
        <f>'KEEI BAU - Industry'!U23*'Steel Split'!$D$7</f>
        <v>1439235951475.1099</v>
      </c>
      <c r="F15" s="16">
        <f>'KEEI BAU - Industry'!V23*'Steel Split'!$D$7</f>
        <v>1403618893617.2422</v>
      </c>
      <c r="G15" s="16">
        <f>'KEEI BAU - Industry'!W23*'Steel Split'!$D$7</f>
        <v>1368001835759.3748</v>
      </c>
      <c r="H15" s="16">
        <f>'KEEI BAU - Industry'!X23*'Steel Split'!$D$7</f>
        <v>1363284588049.8608</v>
      </c>
      <c r="I15" s="16">
        <f>'KEEI BAU - Industry'!Y23*'Steel Split'!$D$7</f>
        <v>1358567340340.3457</v>
      </c>
      <c r="J15" s="16">
        <f>'KEEI BAU - Industry'!Z23*'Steel Split'!$D$7</f>
        <v>1353850092630.8306</v>
      </c>
      <c r="K15" s="16">
        <f>'KEEI BAU - Industry'!AA23*'Steel Split'!$D$7</f>
        <v>1349132844921.3154</v>
      </c>
      <c r="L15" s="16">
        <f>'KEEI BAU - Industry'!AB23*'Steel Split'!$D$7</f>
        <v>1344415597211.7993</v>
      </c>
      <c r="M15" s="16">
        <f>'KEEI BAU - Industry'!AC23*'Steel Split'!$D$7</f>
        <v>1334981101792.769</v>
      </c>
      <c r="N15" s="16">
        <f>'KEEI BAU - Industry'!AD23*'Steel Split'!$D$7</f>
        <v>1325546606373.7388</v>
      </c>
      <c r="O15" s="16">
        <f>'KEEI BAU - Industry'!AE23*'Steel Split'!$D$7</f>
        <v>1316112110954.7087</v>
      </c>
      <c r="P15" s="16">
        <f>'KEEI BAU - Industry'!AF23*'Steel Split'!$D$7</f>
        <v>1306677615535.6785</v>
      </c>
      <c r="Q15" s="16">
        <f>'KEEI BAU - Industry'!AG23*'Steel Split'!$D$7</f>
        <v>1297243120116.6484</v>
      </c>
      <c r="R15" s="16">
        <f>'KEEI BAU - Industry'!AH23*'Steel Split'!$D$7</f>
        <v>1283091376988.103</v>
      </c>
      <c r="S15" s="16">
        <f>'KEEI BAU - Industry'!AI23*'Steel Split'!$D$7</f>
        <v>1268939633859.5579</v>
      </c>
      <c r="T15" s="16">
        <f>'KEEI BAU - Industry'!AJ23*'Steel Split'!$D$7</f>
        <v>1254787890731.0127</v>
      </c>
      <c r="U15" s="16">
        <f>'KEEI BAU - Industry'!AK23*'Steel Split'!$D$7</f>
        <v>1240636147602.4673</v>
      </c>
      <c r="V15" s="16">
        <f>'KEEI BAU - Industry'!AL23*'Steel Split'!$D$7</f>
        <v>1226484404473.9221</v>
      </c>
      <c r="W15" s="16">
        <f>'KEEI BAU - Industry'!AM23*'Steel Split'!$D$7</f>
        <v>1218622324958.0652</v>
      </c>
      <c r="X15" s="16">
        <f>'KEEI BAU - Industry'!AN23*'Steel Split'!$D$7</f>
        <v>1206471838433.5564</v>
      </c>
      <c r="Y15" s="16">
        <f>'KEEI BAU - Industry'!AO23*'Steel Split'!$D$7</f>
        <v>1194321351909.0479</v>
      </c>
      <c r="Z15" s="16">
        <f>'KEEI BAU - Industry'!AP23*'Steel Split'!$D$7</f>
        <v>1182170865384.5391</v>
      </c>
      <c r="AA15" s="16">
        <f>'KEEI BAU - Industry'!AQ23*'Steel Split'!$D$7</f>
        <v>1170020378860.0303</v>
      </c>
      <c r="AB15" s="16">
        <f>'KEEI BAU - Industry'!AR23*'Steel Split'!$D$7</f>
        <v>1157869892335.5217</v>
      </c>
      <c r="AC15" s="16">
        <f>'KEEI BAU - Industry'!AS23*'Steel Split'!$D$7</f>
        <v>1145719405811.0129</v>
      </c>
      <c r="AD15" s="16">
        <f>'KEEI BAU - Industry'!AT23*'Steel Split'!$D$7</f>
        <v>1133568919286.5044</v>
      </c>
      <c r="AE15" s="16">
        <f>'KEEI BAU - Industry'!AU23*'Steel Split'!$D$7</f>
        <v>1121418432761.9956</v>
      </c>
      <c r="AF15" s="16">
        <f>'KEEI BAU - Industry'!AV23*'Steel Split'!$D$7</f>
        <v>1109267946237.4868</v>
      </c>
    </row>
    <row r="16" spans="1:35">
      <c r="A16" t="s">
        <v>16</v>
      </c>
      <c r="B16" s="16">
        <f>'KEEI BAU - Industry'!R$16*'Non-ferrous Metals Split'!$I$6*'Non-ferrous Metals Split'!$D$46</f>
        <v>939726986000.62805</v>
      </c>
      <c r="C16" s="16">
        <f>'KEEI BAU - Industry'!S$16*'Non-ferrous Metals Split'!$I$6*'Non-ferrous Metals Split'!$D$46</f>
        <v>953167216436.2417</v>
      </c>
      <c r="D16" s="16">
        <f>'KEEI BAU - Industry'!T$16*'Non-ferrous Metals Split'!$I$6*'Non-ferrous Metals Split'!$D$46</f>
        <v>966607446871.85571</v>
      </c>
      <c r="E16" s="16">
        <f>'KEEI BAU - Industry'!U$16*'Non-ferrous Metals Split'!$I$6*'Non-ferrous Metals Split'!$D$46</f>
        <v>980047677307.46936</v>
      </c>
      <c r="F16" s="16">
        <f>'KEEI BAU - Industry'!V$16*'Non-ferrous Metals Split'!$I$6*'Non-ferrous Metals Split'!$D$46</f>
        <v>993487907743.08325</v>
      </c>
      <c r="G16" s="16">
        <f>'KEEI BAU - Industry'!W$16*'Non-ferrous Metals Split'!$I$6*'Non-ferrous Metals Split'!$D$46</f>
        <v>1006928138178.6971</v>
      </c>
      <c r="H16" s="16">
        <f>'KEEI BAU - Industry'!X$16*'Non-ferrous Metals Split'!$I$6*'Non-ferrous Metals Split'!$D$46</f>
        <v>1006561315541.8378</v>
      </c>
      <c r="I16" s="16">
        <f>'KEEI BAU - Industry'!Y$16*'Non-ferrous Metals Split'!$I$6*'Non-ferrous Metals Split'!$D$46</f>
        <v>1006194492904.9785</v>
      </c>
      <c r="J16" s="16">
        <f>'KEEI BAU - Industry'!Z$16*'Non-ferrous Metals Split'!$I$6*'Non-ferrous Metals Split'!$D$46</f>
        <v>1005827670268.1191</v>
      </c>
      <c r="K16" s="16">
        <f>'KEEI BAU - Industry'!AA$16*'Non-ferrous Metals Split'!$I$6*'Non-ferrous Metals Split'!$D$46</f>
        <v>1005460847631.26</v>
      </c>
      <c r="L16" s="16">
        <f>'KEEI BAU - Industry'!AB$16*'Non-ferrous Metals Split'!$I$6*'Non-ferrous Metals Split'!$D$46</f>
        <v>1005094024994.4006</v>
      </c>
      <c r="M16" s="16">
        <f>'KEEI BAU - Industry'!AC$16*'Non-ferrous Metals Split'!$I$6*'Non-ferrous Metals Split'!$D$46</f>
        <v>1002893089173.2451</v>
      </c>
      <c r="N16" s="16">
        <f>'KEEI BAU - Industry'!AD$16*'Non-ferrous Metals Split'!$I$6*'Non-ferrous Metals Split'!$D$46</f>
        <v>1000692153352.0895</v>
      </c>
      <c r="O16" s="16">
        <f>'KEEI BAU - Industry'!AE$16*'Non-ferrous Metals Split'!$I$6*'Non-ferrous Metals Split'!$D$46</f>
        <v>998491217530.93384</v>
      </c>
      <c r="P16" s="16">
        <f>'KEEI BAU - Industry'!AF$16*'Non-ferrous Metals Split'!$I$6*'Non-ferrous Metals Split'!$D$46</f>
        <v>996290281709.77832</v>
      </c>
      <c r="Q16" s="16">
        <f>'KEEI BAU - Industry'!AG$16*'Non-ferrous Metals Split'!$I$6*'Non-ferrous Metals Split'!$D$46</f>
        <v>994089345888.62268</v>
      </c>
      <c r="R16" s="16">
        <f>'KEEI BAU - Industry'!AH$16*'Non-ferrous Metals Split'!$I$6*'Non-ferrous Metals Split'!$D$46</f>
        <v>994089345888.62268</v>
      </c>
      <c r="S16" s="16">
        <f>'KEEI BAU - Industry'!AI$16*'Non-ferrous Metals Split'!$I$6*'Non-ferrous Metals Split'!$D$46</f>
        <v>994089345888.62268</v>
      </c>
      <c r="T16" s="16">
        <f>'KEEI BAU - Industry'!AJ$16*'Non-ferrous Metals Split'!$I$6*'Non-ferrous Metals Split'!$D$46</f>
        <v>994089345888.62268</v>
      </c>
      <c r="U16" s="16">
        <f>'KEEI BAU - Industry'!AK$16*'Non-ferrous Metals Split'!$I$6*'Non-ferrous Metals Split'!$D$46</f>
        <v>994089345888.62268</v>
      </c>
      <c r="V16" s="16">
        <f>'KEEI BAU - Industry'!AL$16*'Non-ferrous Metals Split'!$I$6*'Non-ferrous Metals Split'!$D$46</f>
        <v>994089345888.62268</v>
      </c>
      <c r="W16" s="16">
        <f>'KEEI BAU - Industry'!AM$16*'Non-ferrous Metals Split'!$I$6*'Non-ferrous Metals Split'!$D$46</f>
        <v>991154764793.74841</v>
      </c>
      <c r="X16" s="16">
        <f>'KEEI BAU - Industry'!AN$16*'Non-ferrous Metals Split'!$I$6*'Non-ferrous Metals Split'!$D$46</f>
        <v>990221034445.37952</v>
      </c>
      <c r="Y16" s="16">
        <f>'KEEI BAU - Industry'!AO$16*'Non-ferrous Metals Split'!$I$6*'Non-ferrous Metals Split'!$D$46</f>
        <v>989287304097.01038</v>
      </c>
      <c r="Z16" s="16">
        <f>'KEEI BAU - Industry'!AP$16*'Non-ferrous Metals Split'!$I$6*'Non-ferrous Metals Split'!$D$46</f>
        <v>988353573748.6416</v>
      </c>
      <c r="AA16" s="16">
        <f>'KEEI BAU - Industry'!AQ$16*'Non-ferrous Metals Split'!$I$6*'Non-ferrous Metals Split'!$D$46</f>
        <v>987419843400.27246</v>
      </c>
      <c r="AB16" s="16">
        <f>'KEEI BAU - Industry'!AR$16*'Non-ferrous Metals Split'!$I$6*'Non-ferrous Metals Split'!$D$46</f>
        <v>986486113051.9032</v>
      </c>
      <c r="AC16" s="16">
        <f>'KEEI BAU - Industry'!AS$16*'Non-ferrous Metals Split'!$I$6*'Non-ferrous Metals Split'!$D$46</f>
        <v>985552382703.53406</v>
      </c>
      <c r="AD16" s="16">
        <f>'KEEI BAU - Industry'!AT$16*'Non-ferrous Metals Split'!$I$6*'Non-ferrous Metals Split'!$D$46</f>
        <v>984618652355.16516</v>
      </c>
      <c r="AE16" s="16">
        <f>'KEEI BAU - Industry'!AU$16*'Non-ferrous Metals Split'!$I$6*'Non-ferrous Metals Split'!$D$46</f>
        <v>983684922006.79614</v>
      </c>
      <c r="AF16" s="16">
        <f>'KEEI BAU - Industry'!AV$16*'Non-ferrous Metals Split'!$I$6*'Non-ferrous Metals Split'!$D$46</f>
        <v>982751191658.42725</v>
      </c>
    </row>
    <row r="17" spans="1:33">
      <c r="A17" t="s">
        <v>17</v>
      </c>
      <c r="B17" s="16">
        <f>'KEEI BAU - Industry'!R$16*'Non-ferrous Metals Split'!$I$7*'Non-ferrous Metals Split'!$D$46</f>
        <v>7987679381005.3379</v>
      </c>
      <c r="C17" s="16">
        <f>'KEEI BAU - Industry'!S$16*'Non-ferrous Metals Split'!$I$7*'Non-ferrous Metals Split'!$D$46</f>
        <v>8101921339708.0547</v>
      </c>
      <c r="D17" s="16">
        <f>'KEEI BAU - Industry'!T$16*'Non-ferrous Metals Split'!$I$7*'Non-ferrous Metals Split'!$D$46</f>
        <v>8216163298410.7715</v>
      </c>
      <c r="E17" s="16">
        <f>'KEEI BAU - Industry'!U$16*'Non-ferrous Metals Split'!$I$7*'Non-ferrous Metals Split'!$D$46</f>
        <v>8330405257113.4883</v>
      </c>
      <c r="F17" s="16">
        <f>'KEEI BAU - Industry'!V$16*'Non-ferrous Metals Split'!$I$7*'Non-ferrous Metals Split'!$D$46</f>
        <v>8444647215816.207</v>
      </c>
      <c r="G17" s="16">
        <f>'KEEI BAU - Industry'!W$16*'Non-ferrous Metals Split'!$I$7*'Non-ferrous Metals Split'!$D$46</f>
        <v>8558889174518.9238</v>
      </c>
      <c r="H17" s="16">
        <f>'KEEI BAU - Industry'!X$16*'Non-ferrous Metals Split'!$I$7*'Non-ferrous Metals Split'!$D$46</f>
        <v>8555771182105.6201</v>
      </c>
      <c r="I17" s="16">
        <f>'KEEI BAU - Industry'!Y$16*'Non-ferrous Metals Split'!$I$7*'Non-ferrous Metals Split'!$D$46</f>
        <v>8552653189692.3174</v>
      </c>
      <c r="J17" s="16">
        <f>'KEEI BAU - Industry'!Z$16*'Non-ferrous Metals Split'!$I$7*'Non-ferrous Metals Split'!$D$46</f>
        <v>8549535197279.0137</v>
      </c>
      <c r="K17" s="16">
        <f>'KEEI BAU - Industry'!AA$16*'Non-ferrous Metals Split'!$I$7*'Non-ferrous Metals Split'!$D$46</f>
        <v>8546417204865.709</v>
      </c>
      <c r="L17" s="16">
        <f>'KEEI BAU - Industry'!AB$16*'Non-ferrous Metals Split'!$I$7*'Non-ferrous Metals Split'!$D$46</f>
        <v>8543299212452.4053</v>
      </c>
      <c r="M17" s="16">
        <f>'KEEI BAU - Industry'!AC$16*'Non-ferrous Metals Split'!$I$7*'Non-ferrous Metals Split'!$D$46</f>
        <v>8524591257972.582</v>
      </c>
      <c r="N17" s="16">
        <f>'KEEI BAU - Industry'!AD$16*'Non-ferrous Metals Split'!$I$7*'Non-ferrous Metals Split'!$D$46</f>
        <v>8505883303492.7598</v>
      </c>
      <c r="O17" s="16">
        <f>'KEEI BAU - Industry'!AE$16*'Non-ferrous Metals Split'!$I$7*'Non-ferrous Metals Split'!$D$46</f>
        <v>8487175349012.9365</v>
      </c>
      <c r="P17" s="16">
        <f>'KEEI BAU - Industry'!AF$16*'Non-ferrous Metals Split'!$I$7*'Non-ferrous Metals Split'!$D$46</f>
        <v>8468467394533.1133</v>
      </c>
      <c r="Q17" s="16">
        <f>'KEEI BAU - Industry'!AG$16*'Non-ferrous Metals Split'!$I$7*'Non-ferrous Metals Split'!$D$46</f>
        <v>8449759440053.292</v>
      </c>
      <c r="R17" s="16">
        <f>'KEEI BAU - Industry'!AH$16*'Non-ferrous Metals Split'!$I$7*'Non-ferrous Metals Split'!$D$46</f>
        <v>8449759440053.292</v>
      </c>
      <c r="S17" s="16">
        <f>'KEEI BAU - Industry'!AI$16*'Non-ferrous Metals Split'!$I$7*'Non-ferrous Metals Split'!$D$46</f>
        <v>8449759440053.292</v>
      </c>
      <c r="T17" s="16">
        <f>'KEEI BAU - Industry'!AJ$16*'Non-ferrous Metals Split'!$I$7*'Non-ferrous Metals Split'!$D$46</f>
        <v>8449759440053.292</v>
      </c>
      <c r="U17" s="16">
        <f>'KEEI BAU - Industry'!AK$16*'Non-ferrous Metals Split'!$I$7*'Non-ferrous Metals Split'!$D$46</f>
        <v>8449759440053.292</v>
      </c>
      <c r="V17" s="16">
        <f>'KEEI BAU - Industry'!AL$16*'Non-ferrous Metals Split'!$I$7*'Non-ferrous Metals Split'!$D$46</f>
        <v>8449759440053.292</v>
      </c>
      <c r="W17" s="16">
        <f>'KEEI BAU - Industry'!AM$16*'Non-ferrous Metals Split'!$I$7*'Non-ferrous Metals Split'!$D$46</f>
        <v>8424815500746.8604</v>
      </c>
      <c r="X17" s="16">
        <f>'KEEI BAU - Industry'!AN$16*'Non-ferrous Metals Split'!$I$7*'Non-ferrous Metals Split'!$D$46</f>
        <v>8416878792785.7256</v>
      </c>
      <c r="Y17" s="16">
        <f>'KEEI BAU - Industry'!AO$16*'Non-ferrous Metals Split'!$I$7*'Non-ferrous Metals Split'!$D$46</f>
        <v>8408942084824.5889</v>
      </c>
      <c r="Z17" s="16">
        <f>'KEEI BAU - Industry'!AP$16*'Non-ferrous Metals Split'!$I$7*'Non-ferrous Metals Split'!$D$46</f>
        <v>8401005376863.4512</v>
      </c>
      <c r="AA17" s="16">
        <f>'KEEI BAU - Industry'!AQ$16*'Non-ferrous Metals Split'!$I$7*'Non-ferrous Metals Split'!$D$46</f>
        <v>8393068668902.3145</v>
      </c>
      <c r="AB17" s="16">
        <f>'KEEI BAU - Industry'!AR$16*'Non-ferrous Metals Split'!$I$7*'Non-ferrous Metals Split'!$D$46</f>
        <v>8385131960941.1758</v>
      </c>
      <c r="AC17" s="16">
        <f>'KEEI BAU - Industry'!AS$16*'Non-ferrous Metals Split'!$I$7*'Non-ferrous Metals Split'!$D$46</f>
        <v>8377195252980.0391</v>
      </c>
      <c r="AD17" s="16">
        <f>'KEEI BAU - Industry'!AT$16*'Non-ferrous Metals Split'!$I$7*'Non-ferrous Metals Split'!$D$46</f>
        <v>8369258545018.9043</v>
      </c>
      <c r="AE17" s="16">
        <f>'KEEI BAU - Industry'!AU$16*'Non-ferrous Metals Split'!$I$7*'Non-ferrous Metals Split'!$D$46</f>
        <v>8361321837057.7666</v>
      </c>
      <c r="AF17" s="16">
        <f>'KEEI BAU - Industry'!AV$16*'Non-ferrous Metals Split'!$I$7*'Non-ferrous Metals Split'!$D$46</f>
        <v>8353385129096.6299</v>
      </c>
    </row>
    <row r="18" spans="1:33">
      <c r="A18" t="s">
        <v>18</v>
      </c>
      <c r="B18" s="16">
        <f>'KEEI BAU - Industry'!R$33*'Machinery Split'!$M6*'Machinery Split'!$D$42</f>
        <v>0</v>
      </c>
      <c r="C18" s="16">
        <f>'KEEI BAU - Industry'!S$33*'Machinery Split'!$M6*'Machinery Split'!$D$42</f>
        <v>0</v>
      </c>
      <c r="D18" s="16">
        <f>'KEEI BAU - Industry'!T$33*'Machinery Split'!$M6*'Machinery Split'!$D$42</f>
        <v>0</v>
      </c>
      <c r="E18" s="16">
        <f>'KEEI BAU - Industry'!U$33*'Machinery Split'!$M6*'Machinery Split'!$D$42</f>
        <v>0</v>
      </c>
      <c r="F18" s="16">
        <f>'KEEI BAU - Industry'!V$33*'Machinery Split'!$M6*'Machinery Split'!$D$42</f>
        <v>0</v>
      </c>
      <c r="G18" s="16">
        <f>'KEEI BAU - Industry'!W$33*'Machinery Split'!$M6*'Machinery Split'!$D$42</f>
        <v>0</v>
      </c>
      <c r="H18" s="16">
        <f>'KEEI BAU - Industry'!X$33*'Machinery Split'!$M6*'Machinery Split'!$D$42</f>
        <v>0</v>
      </c>
      <c r="I18" s="16">
        <f>'KEEI BAU - Industry'!Y$33*'Machinery Split'!$M6*'Machinery Split'!$D$42</f>
        <v>0</v>
      </c>
      <c r="J18" s="16">
        <f>'KEEI BAU - Industry'!Z$33*'Machinery Split'!$M6*'Machinery Split'!$D$42</f>
        <v>0</v>
      </c>
      <c r="K18" s="16">
        <f>'KEEI BAU - Industry'!AA$33*'Machinery Split'!$M6*'Machinery Split'!$D$42</f>
        <v>0</v>
      </c>
      <c r="L18" s="16">
        <f>'KEEI BAU - Industry'!AB$33*'Machinery Split'!$M6*'Machinery Split'!$D$42</f>
        <v>0</v>
      </c>
      <c r="M18" s="16">
        <f>'KEEI BAU - Industry'!AC$33*'Machinery Split'!$M6*'Machinery Split'!$D$42</f>
        <v>0</v>
      </c>
      <c r="N18" s="16">
        <f>'KEEI BAU - Industry'!AD$33*'Machinery Split'!$M6*'Machinery Split'!$D$42</f>
        <v>0</v>
      </c>
      <c r="O18" s="16">
        <f>'KEEI BAU - Industry'!AE$33*'Machinery Split'!$M6*'Machinery Split'!$D$42</f>
        <v>0</v>
      </c>
      <c r="P18" s="16">
        <f>'KEEI BAU - Industry'!AF$33*'Machinery Split'!$M6*'Machinery Split'!$D$42</f>
        <v>0</v>
      </c>
      <c r="Q18" s="16">
        <f>'KEEI BAU - Industry'!AG$33*'Machinery Split'!$M6*'Machinery Split'!$D$42</f>
        <v>0</v>
      </c>
      <c r="R18" s="16">
        <f>'KEEI BAU - Industry'!AH$33*'Machinery Split'!$M6*'Machinery Split'!$D$42</f>
        <v>0</v>
      </c>
      <c r="S18" s="16">
        <f>'KEEI BAU - Industry'!AI$33*'Machinery Split'!$M6*'Machinery Split'!$D$42</f>
        <v>0</v>
      </c>
      <c r="T18" s="16">
        <f>'KEEI BAU - Industry'!AJ$33*'Machinery Split'!$M6*'Machinery Split'!$D$42</f>
        <v>0</v>
      </c>
      <c r="U18" s="16">
        <f>'KEEI BAU - Industry'!AK$33*'Machinery Split'!$M6*'Machinery Split'!$D$42</f>
        <v>0</v>
      </c>
      <c r="V18" s="16">
        <f>'KEEI BAU - Industry'!AL$33*'Machinery Split'!$M6*'Machinery Split'!$D$42</f>
        <v>0</v>
      </c>
      <c r="W18" s="16">
        <f>'KEEI BAU - Industry'!AM$33*'Machinery Split'!$M6*'Machinery Split'!$D$42</f>
        <v>0</v>
      </c>
      <c r="X18" s="16">
        <f>'KEEI BAU - Industry'!AN$33*'Machinery Split'!$M6*'Machinery Split'!$D$42</f>
        <v>0</v>
      </c>
      <c r="Y18" s="16">
        <f>'KEEI BAU - Industry'!AO$33*'Machinery Split'!$M6*'Machinery Split'!$D$42</f>
        <v>0</v>
      </c>
      <c r="Z18" s="16">
        <f>'KEEI BAU - Industry'!AP$33*'Machinery Split'!$M6*'Machinery Split'!$D$42</f>
        <v>0</v>
      </c>
      <c r="AA18" s="16">
        <f>'KEEI BAU - Industry'!AQ$33*'Machinery Split'!$M6*'Machinery Split'!$D$42</f>
        <v>0</v>
      </c>
      <c r="AB18" s="16">
        <f>'KEEI BAU - Industry'!AR$33*'Machinery Split'!$M6*'Machinery Split'!$D$42</f>
        <v>0</v>
      </c>
      <c r="AC18" s="16">
        <f>'KEEI BAU - Industry'!AS$33*'Machinery Split'!$M6*'Machinery Split'!$D$42</f>
        <v>0</v>
      </c>
      <c r="AD18" s="16">
        <f>'KEEI BAU - Industry'!AT$33*'Machinery Split'!$M6*'Machinery Split'!$D$42</f>
        <v>0</v>
      </c>
      <c r="AE18" s="16">
        <f>'KEEI BAU - Industry'!AU$33*'Machinery Split'!$M6*'Machinery Split'!$D$42</f>
        <v>0</v>
      </c>
      <c r="AF18" s="16">
        <f>'KEEI BAU - Industry'!AV$33*'Machinery Split'!$M6*'Machinery Split'!$D$42</f>
        <v>0</v>
      </c>
    </row>
    <row r="19" spans="1:33">
      <c r="A19" t="s">
        <v>19</v>
      </c>
      <c r="B19" s="16">
        <f>'KEEI BAU - Industry'!R$33*'Machinery Split'!$M7*'Machinery Split'!$D$42</f>
        <v>0</v>
      </c>
      <c r="C19" s="16">
        <f>'KEEI BAU - Industry'!S$33*'Machinery Split'!$M7*'Machinery Split'!$D$42</f>
        <v>0</v>
      </c>
      <c r="D19" s="16">
        <f>'KEEI BAU - Industry'!T$33*'Machinery Split'!$M7*'Machinery Split'!$D$42</f>
        <v>0</v>
      </c>
      <c r="E19" s="16">
        <f>'KEEI BAU - Industry'!U$33*'Machinery Split'!$M7*'Machinery Split'!$D$42</f>
        <v>0</v>
      </c>
      <c r="F19" s="16">
        <f>'KEEI BAU - Industry'!V$33*'Machinery Split'!$M7*'Machinery Split'!$D$42</f>
        <v>0</v>
      </c>
      <c r="G19" s="16">
        <f>'KEEI BAU - Industry'!W$33*'Machinery Split'!$M7*'Machinery Split'!$D$42</f>
        <v>0</v>
      </c>
      <c r="H19" s="16">
        <f>'KEEI BAU - Industry'!X$33*'Machinery Split'!$M7*'Machinery Split'!$D$42</f>
        <v>0</v>
      </c>
      <c r="I19" s="16">
        <f>'KEEI BAU - Industry'!Y$33*'Machinery Split'!$M7*'Machinery Split'!$D$42</f>
        <v>0</v>
      </c>
      <c r="J19" s="16">
        <f>'KEEI BAU - Industry'!Z$33*'Machinery Split'!$M7*'Machinery Split'!$D$42</f>
        <v>0</v>
      </c>
      <c r="K19" s="16">
        <f>'KEEI BAU - Industry'!AA$33*'Machinery Split'!$M7*'Machinery Split'!$D$42</f>
        <v>0</v>
      </c>
      <c r="L19" s="16">
        <f>'KEEI BAU - Industry'!AB$33*'Machinery Split'!$M7*'Machinery Split'!$D$42</f>
        <v>0</v>
      </c>
      <c r="M19" s="16">
        <f>'KEEI BAU - Industry'!AC$33*'Machinery Split'!$M7*'Machinery Split'!$D$42</f>
        <v>0</v>
      </c>
      <c r="N19" s="16">
        <f>'KEEI BAU - Industry'!AD$33*'Machinery Split'!$M7*'Machinery Split'!$D$42</f>
        <v>0</v>
      </c>
      <c r="O19" s="16">
        <f>'KEEI BAU - Industry'!AE$33*'Machinery Split'!$M7*'Machinery Split'!$D$42</f>
        <v>0</v>
      </c>
      <c r="P19" s="16">
        <f>'KEEI BAU - Industry'!AF$33*'Machinery Split'!$M7*'Machinery Split'!$D$42</f>
        <v>0</v>
      </c>
      <c r="Q19" s="16">
        <f>'KEEI BAU - Industry'!AG$33*'Machinery Split'!$M7*'Machinery Split'!$D$42</f>
        <v>0</v>
      </c>
      <c r="R19" s="16">
        <f>'KEEI BAU - Industry'!AH$33*'Machinery Split'!$M7*'Machinery Split'!$D$42</f>
        <v>0</v>
      </c>
      <c r="S19" s="16">
        <f>'KEEI BAU - Industry'!AI$33*'Machinery Split'!$M7*'Machinery Split'!$D$42</f>
        <v>0</v>
      </c>
      <c r="T19" s="16">
        <f>'KEEI BAU - Industry'!AJ$33*'Machinery Split'!$M7*'Machinery Split'!$D$42</f>
        <v>0</v>
      </c>
      <c r="U19" s="16">
        <f>'KEEI BAU - Industry'!AK$33*'Machinery Split'!$M7*'Machinery Split'!$D$42</f>
        <v>0</v>
      </c>
      <c r="V19" s="16">
        <f>'KEEI BAU - Industry'!AL$33*'Machinery Split'!$M7*'Machinery Split'!$D$42</f>
        <v>0</v>
      </c>
      <c r="W19" s="16">
        <f>'KEEI BAU - Industry'!AM$33*'Machinery Split'!$M7*'Machinery Split'!$D$42</f>
        <v>0</v>
      </c>
      <c r="X19" s="16">
        <f>'KEEI BAU - Industry'!AN$33*'Machinery Split'!$M7*'Machinery Split'!$D$42</f>
        <v>0</v>
      </c>
      <c r="Y19" s="16">
        <f>'KEEI BAU - Industry'!AO$33*'Machinery Split'!$M7*'Machinery Split'!$D$42</f>
        <v>0</v>
      </c>
      <c r="Z19" s="16">
        <f>'KEEI BAU - Industry'!AP$33*'Machinery Split'!$M7*'Machinery Split'!$D$42</f>
        <v>0</v>
      </c>
      <c r="AA19" s="16">
        <f>'KEEI BAU - Industry'!AQ$33*'Machinery Split'!$M7*'Machinery Split'!$D$42</f>
        <v>0</v>
      </c>
      <c r="AB19" s="16">
        <f>'KEEI BAU - Industry'!AR$33*'Machinery Split'!$M7*'Machinery Split'!$D$42</f>
        <v>0</v>
      </c>
      <c r="AC19" s="16">
        <f>'KEEI BAU - Industry'!AS$33*'Machinery Split'!$M7*'Machinery Split'!$D$42</f>
        <v>0</v>
      </c>
      <c r="AD19" s="16">
        <f>'KEEI BAU - Industry'!AT$33*'Machinery Split'!$M7*'Machinery Split'!$D$42</f>
        <v>0</v>
      </c>
      <c r="AE19" s="16">
        <f>'KEEI BAU - Industry'!AU$33*'Machinery Split'!$M7*'Machinery Split'!$D$42</f>
        <v>0</v>
      </c>
      <c r="AF19" s="16">
        <f>'KEEI BAU - Industry'!AV$33*'Machinery Split'!$M7*'Machinery Split'!$D$42</f>
        <v>0</v>
      </c>
    </row>
    <row r="20" spans="1:33">
      <c r="A20" t="s">
        <v>20</v>
      </c>
      <c r="B20" s="16">
        <f>'KEEI BAU - Industry'!R$33*'Machinery Split'!$M8*'Machinery Split'!$D$42</f>
        <v>0</v>
      </c>
      <c r="C20" s="16">
        <f>'KEEI BAU - Industry'!S$33*'Machinery Split'!$M8*'Machinery Split'!$D$42</f>
        <v>0</v>
      </c>
      <c r="D20" s="16">
        <f>'KEEI BAU - Industry'!T$33*'Machinery Split'!$M8*'Machinery Split'!$D$42</f>
        <v>0</v>
      </c>
      <c r="E20" s="16">
        <f>'KEEI BAU - Industry'!U$33*'Machinery Split'!$M8*'Machinery Split'!$D$42</f>
        <v>0</v>
      </c>
      <c r="F20" s="16">
        <f>'KEEI BAU - Industry'!V$33*'Machinery Split'!$M8*'Machinery Split'!$D$42</f>
        <v>0</v>
      </c>
      <c r="G20" s="16">
        <f>'KEEI BAU - Industry'!W$33*'Machinery Split'!$M8*'Machinery Split'!$D$42</f>
        <v>0</v>
      </c>
      <c r="H20" s="16">
        <f>'KEEI BAU - Industry'!X$33*'Machinery Split'!$M8*'Machinery Split'!$D$42</f>
        <v>0</v>
      </c>
      <c r="I20" s="16">
        <f>'KEEI BAU - Industry'!Y$33*'Machinery Split'!$M8*'Machinery Split'!$D$42</f>
        <v>0</v>
      </c>
      <c r="J20" s="16">
        <f>'KEEI BAU - Industry'!Z$33*'Machinery Split'!$M8*'Machinery Split'!$D$42</f>
        <v>0</v>
      </c>
      <c r="K20" s="16">
        <f>'KEEI BAU - Industry'!AA$33*'Machinery Split'!$M8*'Machinery Split'!$D$42</f>
        <v>0</v>
      </c>
      <c r="L20" s="16">
        <f>'KEEI BAU - Industry'!AB$33*'Machinery Split'!$M8*'Machinery Split'!$D$42</f>
        <v>0</v>
      </c>
      <c r="M20" s="16">
        <f>'KEEI BAU - Industry'!AC$33*'Machinery Split'!$M8*'Machinery Split'!$D$42</f>
        <v>0</v>
      </c>
      <c r="N20" s="16">
        <f>'KEEI BAU - Industry'!AD$33*'Machinery Split'!$M8*'Machinery Split'!$D$42</f>
        <v>0</v>
      </c>
      <c r="O20" s="16">
        <f>'KEEI BAU - Industry'!AE$33*'Machinery Split'!$M8*'Machinery Split'!$D$42</f>
        <v>0</v>
      </c>
      <c r="P20" s="16">
        <f>'KEEI BAU - Industry'!AF$33*'Machinery Split'!$M8*'Machinery Split'!$D$42</f>
        <v>0</v>
      </c>
      <c r="Q20" s="16">
        <f>'KEEI BAU - Industry'!AG$33*'Machinery Split'!$M8*'Machinery Split'!$D$42</f>
        <v>0</v>
      </c>
      <c r="R20" s="16">
        <f>'KEEI BAU - Industry'!AH$33*'Machinery Split'!$M8*'Machinery Split'!$D$42</f>
        <v>0</v>
      </c>
      <c r="S20" s="16">
        <f>'KEEI BAU - Industry'!AI$33*'Machinery Split'!$M8*'Machinery Split'!$D$42</f>
        <v>0</v>
      </c>
      <c r="T20" s="16">
        <f>'KEEI BAU - Industry'!AJ$33*'Machinery Split'!$M8*'Machinery Split'!$D$42</f>
        <v>0</v>
      </c>
      <c r="U20" s="16">
        <f>'KEEI BAU - Industry'!AK$33*'Machinery Split'!$M8*'Machinery Split'!$D$42</f>
        <v>0</v>
      </c>
      <c r="V20" s="16">
        <f>'KEEI BAU - Industry'!AL$33*'Machinery Split'!$M8*'Machinery Split'!$D$42</f>
        <v>0</v>
      </c>
      <c r="W20" s="16">
        <f>'KEEI BAU - Industry'!AM$33*'Machinery Split'!$M8*'Machinery Split'!$D$42</f>
        <v>0</v>
      </c>
      <c r="X20" s="16">
        <f>'KEEI BAU - Industry'!AN$33*'Machinery Split'!$M8*'Machinery Split'!$D$42</f>
        <v>0</v>
      </c>
      <c r="Y20" s="16">
        <f>'KEEI BAU - Industry'!AO$33*'Machinery Split'!$M8*'Machinery Split'!$D$42</f>
        <v>0</v>
      </c>
      <c r="Z20" s="16">
        <f>'KEEI BAU - Industry'!AP$33*'Machinery Split'!$M8*'Machinery Split'!$D$42</f>
        <v>0</v>
      </c>
      <c r="AA20" s="16">
        <f>'KEEI BAU - Industry'!AQ$33*'Machinery Split'!$M8*'Machinery Split'!$D$42</f>
        <v>0</v>
      </c>
      <c r="AB20" s="16">
        <f>'KEEI BAU - Industry'!AR$33*'Machinery Split'!$M8*'Machinery Split'!$D$42</f>
        <v>0</v>
      </c>
      <c r="AC20" s="16">
        <f>'KEEI BAU - Industry'!AS$33*'Machinery Split'!$M8*'Machinery Split'!$D$42</f>
        <v>0</v>
      </c>
      <c r="AD20" s="16">
        <f>'KEEI BAU - Industry'!AT$33*'Machinery Split'!$M8*'Machinery Split'!$D$42</f>
        <v>0</v>
      </c>
      <c r="AE20" s="16">
        <f>'KEEI BAU - Industry'!AU$33*'Machinery Split'!$M8*'Machinery Split'!$D$42</f>
        <v>0</v>
      </c>
      <c r="AF20" s="16">
        <f>'KEEI BAU - Industry'!AV$33*'Machinery Split'!$M8*'Machinery Split'!$D$42</f>
        <v>0</v>
      </c>
    </row>
    <row r="21" spans="1:33">
      <c r="A21" t="s">
        <v>21</v>
      </c>
      <c r="B21" s="16">
        <f>'KEEI BAU - Industry'!R$33*'Machinery Split'!$M9*'Machinery Split'!$D$42</f>
        <v>0</v>
      </c>
      <c r="C21" s="16">
        <f>'KEEI BAU - Industry'!S$33*'Machinery Split'!$M9*'Machinery Split'!$D$42</f>
        <v>0</v>
      </c>
      <c r="D21" s="16">
        <f>'KEEI BAU - Industry'!T$33*'Machinery Split'!$M9*'Machinery Split'!$D$42</f>
        <v>0</v>
      </c>
      <c r="E21" s="16">
        <f>'KEEI BAU - Industry'!U$33*'Machinery Split'!$M9*'Machinery Split'!$D$42</f>
        <v>0</v>
      </c>
      <c r="F21" s="16">
        <f>'KEEI BAU - Industry'!V$33*'Machinery Split'!$M9*'Machinery Split'!$D$42</f>
        <v>0</v>
      </c>
      <c r="G21" s="16">
        <f>'KEEI BAU - Industry'!W$33*'Machinery Split'!$M9*'Machinery Split'!$D$42</f>
        <v>0</v>
      </c>
      <c r="H21" s="16">
        <f>'KEEI BAU - Industry'!X$33*'Machinery Split'!$M9*'Machinery Split'!$D$42</f>
        <v>0</v>
      </c>
      <c r="I21" s="16">
        <f>'KEEI BAU - Industry'!Y$33*'Machinery Split'!$M9*'Machinery Split'!$D$42</f>
        <v>0</v>
      </c>
      <c r="J21" s="16">
        <f>'KEEI BAU - Industry'!Z$33*'Machinery Split'!$M9*'Machinery Split'!$D$42</f>
        <v>0</v>
      </c>
      <c r="K21" s="16">
        <f>'KEEI BAU - Industry'!AA$33*'Machinery Split'!$M9*'Machinery Split'!$D$42</f>
        <v>0</v>
      </c>
      <c r="L21" s="16">
        <f>'KEEI BAU - Industry'!AB$33*'Machinery Split'!$M9*'Machinery Split'!$D$42</f>
        <v>0</v>
      </c>
      <c r="M21" s="16">
        <f>'KEEI BAU - Industry'!AC$33*'Machinery Split'!$M9*'Machinery Split'!$D$42</f>
        <v>0</v>
      </c>
      <c r="N21" s="16">
        <f>'KEEI BAU - Industry'!AD$33*'Machinery Split'!$M9*'Machinery Split'!$D$42</f>
        <v>0</v>
      </c>
      <c r="O21" s="16">
        <f>'KEEI BAU - Industry'!AE$33*'Machinery Split'!$M9*'Machinery Split'!$D$42</f>
        <v>0</v>
      </c>
      <c r="P21" s="16">
        <f>'KEEI BAU - Industry'!AF$33*'Machinery Split'!$M9*'Machinery Split'!$D$42</f>
        <v>0</v>
      </c>
      <c r="Q21" s="16">
        <f>'KEEI BAU - Industry'!AG$33*'Machinery Split'!$M9*'Machinery Split'!$D$42</f>
        <v>0</v>
      </c>
      <c r="R21" s="16">
        <f>'KEEI BAU - Industry'!AH$33*'Machinery Split'!$M9*'Machinery Split'!$D$42</f>
        <v>0</v>
      </c>
      <c r="S21" s="16">
        <f>'KEEI BAU - Industry'!AI$33*'Machinery Split'!$M9*'Machinery Split'!$D$42</f>
        <v>0</v>
      </c>
      <c r="T21" s="16">
        <f>'KEEI BAU - Industry'!AJ$33*'Machinery Split'!$M9*'Machinery Split'!$D$42</f>
        <v>0</v>
      </c>
      <c r="U21" s="16">
        <f>'KEEI BAU - Industry'!AK$33*'Machinery Split'!$M9*'Machinery Split'!$D$42</f>
        <v>0</v>
      </c>
      <c r="V21" s="16">
        <f>'KEEI BAU - Industry'!AL$33*'Machinery Split'!$M9*'Machinery Split'!$D$42</f>
        <v>0</v>
      </c>
      <c r="W21" s="16">
        <f>'KEEI BAU - Industry'!AM$33*'Machinery Split'!$M9*'Machinery Split'!$D$42</f>
        <v>0</v>
      </c>
      <c r="X21" s="16">
        <f>'KEEI BAU - Industry'!AN$33*'Machinery Split'!$M9*'Machinery Split'!$D$42</f>
        <v>0</v>
      </c>
      <c r="Y21" s="16">
        <f>'KEEI BAU - Industry'!AO$33*'Machinery Split'!$M9*'Machinery Split'!$D$42</f>
        <v>0</v>
      </c>
      <c r="Z21" s="16">
        <f>'KEEI BAU - Industry'!AP$33*'Machinery Split'!$M9*'Machinery Split'!$D$42</f>
        <v>0</v>
      </c>
      <c r="AA21" s="16">
        <f>'KEEI BAU - Industry'!AQ$33*'Machinery Split'!$M9*'Machinery Split'!$D$42</f>
        <v>0</v>
      </c>
      <c r="AB21" s="16">
        <f>'KEEI BAU - Industry'!AR$33*'Machinery Split'!$M9*'Machinery Split'!$D$42</f>
        <v>0</v>
      </c>
      <c r="AC21" s="16">
        <f>'KEEI BAU - Industry'!AS$33*'Machinery Split'!$M9*'Machinery Split'!$D$42</f>
        <v>0</v>
      </c>
      <c r="AD21" s="16">
        <f>'KEEI BAU - Industry'!AT$33*'Machinery Split'!$M9*'Machinery Split'!$D$42</f>
        <v>0</v>
      </c>
      <c r="AE21" s="16">
        <f>'KEEI BAU - Industry'!AU$33*'Machinery Split'!$M9*'Machinery Split'!$D$42</f>
        <v>0</v>
      </c>
      <c r="AF21" s="16">
        <f>'KEEI BAU - Industry'!AV$33*'Machinery Split'!$M9*'Machinery Split'!$D$42</f>
        <v>0</v>
      </c>
    </row>
    <row r="22" spans="1:33">
      <c r="A22" t="s">
        <v>22</v>
      </c>
      <c r="B22" s="16">
        <f>'KEEI BAU - Industry'!R$33*'Machinery Split'!$M10*'Machinery Split'!$D$42</f>
        <v>0</v>
      </c>
      <c r="C22" s="16">
        <f>'KEEI BAU - Industry'!S$33*'Machinery Split'!$M10*'Machinery Split'!$D$42</f>
        <v>0</v>
      </c>
      <c r="D22" s="16">
        <f>'KEEI BAU - Industry'!T$33*'Machinery Split'!$M10*'Machinery Split'!$D$42</f>
        <v>0</v>
      </c>
      <c r="E22" s="16">
        <f>'KEEI BAU - Industry'!U$33*'Machinery Split'!$M10*'Machinery Split'!$D$42</f>
        <v>0</v>
      </c>
      <c r="F22" s="16">
        <f>'KEEI BAU - Industry'!V$33*'Machinery Split'!$M10*'Machinery Split'!$D$42</f>
        <v>0</v>
      </c>
      <c r="G22" s="16">
        <f>'KEEI BAU - Industry'!W$33*'Machinery Split'!$M10*'Machinery Split'!$D$42</f>
        <v>0</v>
      </c>
      <c r="H22" s="16">
        <f>'KEEI BAU - Industry'!X$33*'Machinery Split'!$M10*'Machinery Split'!$D$42</f>
        <v>0</v>
      </c>
      <c r="I22" s="16">
        <f>'KEEI BAU - Industry'!Y$33*'Machinery Split'!$M10*'Machinery Split'!$D$42</f>
        <v>0</v>
      </c>
      <c r="J22" s="16">
        <f>'KEEI BAU - Industry'!Z$33*'Machinery Split'!$M10*'Machinery Split'!$D$42</f>
        <v>0</v>
      </c>
      <c r="K22" s="16">
        <f>'KEEI BAU - Industry'!AA$33*'Machinery Split'!$M10*'Machinery Split'!$D$42</f>
        <v>0</v>
      </c>
      <c r="L22" s="16">
        <f>'KEEI BAU - Industry'!AB$33*'Machinery Split'!$M10*'Machinery Split'!$D$42</f>
        <v>0</v>
      </c>
      <c r="M22" s="16">
        <f>'KEEI BAU - Industry'!AC$33*'Machinery Split'!$M10*'Machinery Split'!$D$42</f>
        <v>0</v>
      </c>
      <c r="N22" s="16">
        <f>'KEEI BAU - Industry'!AD$33*'Machinery Split'!$M10*'Machinery Split'!$D$42</f>
        <v>0</v>
      </c>
      <c r="O22" s="16">
        <f>'KEEI BAU - Industry'!AE$33*'Machinery Split'!$M10*'Machinery Split'!$D$42</f>
        <v>0</v>
      </c>
      <c r="P22" s="16">
        <f>'KEEI BAU - Industry'!AF$33*'Machinery Split'!$M10*'Machinery Split'!$D$42</f>
        <v>0</v>
      </c>
      <c r="Q22" s="16">
        <f>'KEEI BAU - Industry'!AG$33*'Machinery Split'!$M10*'Machinery Split'!$D$42</f>
        <v>0</v>
      </c>
      <c r="R22" s="16">
        <f>'KEEI BAU - Industry'!AH$33*'Machinery Split'!$M10*'Machinery Split'!$D$42</f>
        <v>0</v>
      </c>
      <c r="S22" s="16">
        <f>'KEEI BAU - Industry'!AI$33*'Machinery Split'!$M10*'Machinery Split'!$D$42</f>
        <v>0</v>
      </c>
      <c r="T22" s="16">
        <f>'KEEI BAU - Industry'!AJ$33*'Machinery Split'!$M10*'Machinery Split'!$D$42</f>
        <v>0</v>
      </c>
      <c r="U22" s="16">
        <f>'KEEI BAU - Industry'!AK$33*'Machinery Split'!$M10*'Machinery Split'!$D$42</f>
        <v>0</v>
      </c>
      <c r="V22" s="16">
        <f>'KEEI BAU - Industry'!AL$33*'Machinery Split'!$M10*'Machinery Split'!$D$42</f>
        <v>0</v>
      </c>
      <c r="W22" s="16">
        <f>'KEEI BAU - Industry'!AM$33*'Machinery Split'!$M10*'Machinery Split'!$D$42</f>
        <v>0</v>
      </c>
      <c r="X22" s="16">
        <f>'KEEI BAU - Industry'!AN$33*'Machinery Split'!$M10*'Machinery Split'!$D$42</f>
        <v>0</v>
      </c>
      <c r="Y22" s="16">
        <f>'KEEI BAU - Industry'!AO$33*'Machinery Split'!$M10*'Machinery Split'!$D$42</f>
        <v>0</v>
      </c>
      <c r="Z22" s="16">
        <f>'KEEI BAU - Industry'!AP$33*'Machinery Split'!$M10*'Machinery Split'!$D$42</f>
        <v>0</v>
      </c>
      <c r="AA22" s="16">
        <f>'KEEI BAU - Industry'!AQ$33*'Machinery Split'!$M10*'Machinery Split'!$D$42</f>
        <v>0</v>
      </c>
      <c r="AB22" s="16">
        <f>'KEEI BAU - Industry'!AR$33*'Machinery Split'!$M10*'Machinery Split'!$D$42</f>
        <v>0</v>
      </c>
      <c r="AC22" s="16">
        <f>'KEEI BAU - Industry'!AS$33*'Machinery Split'!$M10*'Machinery Split'!$D$42</f>
        <v>0</v>
      </c>
      <c r="AD22" s="16">
        <f>'KEEI BAU - Industry'!AT$33*'Machinery Split'!$M10*'Machinery Split'!$D$42</f>
        <v>0</v>
      </c>
      <c r="AE22" s="16">
        <f>'KEEI BAU - Industry'!AU$33*'Machinery Split'!$M10*'Machinery Split'!$D$42</f>
        <v>0</v>
      </c>
      <c r="AF22" s="16">
        <f>'KEEI BAU - Industry'!AV$33*'Machinery Split'!$M10*'Machinery Split'!$D$42</f>
        <v>0</v>
      </c>
    </row>
    <row r="23" spans="1:33">
      <c r="A23" t="s">
        <v>23</v>
      </c>
      <c r="B23" s="16">
        <f>'KEEI BAU - Industry'!R$37*'Others Split'!$D$48*'Others Split'!$M$14</f>
        <v>51359841102254.023</v>
      </c>
      <c r="C23" s="16">
        <f>'KEEI BAU - Industry'!S$37*'Others Split'!$D$48*'Others Split'!$M$14</f>
        <v>52499326591090</v>
      </c>
      <c r="D23" s="16">
        <f>'KEEI BAU - Industry'!T$37*'Others Split'!$D$48*'Others Split'!$M$14</f>
        <v>53638812079925.977</v>
      </c>
      <c r="E23" s="16">
        <f>'KEEI BAU - Industry'!U$37*'Others Split'!$D$48*'Others Split'!$M$14</f>
        <v>54778297568761.945</v>
      </c>
      <c r="F23" s="16">
        <f>'KEEI BAU - Industry'!V$37*'Others Split'!$D$48*'Others Split'!$M$14</f>
        <v>55917783057597.922</v>
      </c>
      <c r="G23" s="16">
        <f>'KEEI BAU - Industry'!W$37*'Others Split'!$D$48*'Others Split'!$M$14</f>
        <v>57057268546433.898</v>
      </c>
      <c r="H23" s="16">
        <f>'KEEI BAU - Industry'!X$37*'Others Split'!$D$48*'Others Split'!$M$14</f>
        <v>57583843368831.016</v>
      </c>
      <c r="I23" s="16">
        <f>'KEEI BAU - Industry'!Y$37*'Others Split'!$D$48*'Others Split'!$M$14</f>
        <v>58110418191227.961</v>
      </c>
      <c r="J23" s="16">
        <f>'KEEI BAU - Industry'!Z$37*'Others Split'!$D$48*'Others Split'!$M$14</f>
        <v>58636993013624.922</v>
      </c>
      <c r="K23" s="16">
        <f>'KEEI BAU - Industry'!AA$37*'Others Split'!$D$48*'Others Split'!$M$14</f>
        <v>59163567836021.875</v>
      </c>
      <c r="L23" s="16">
        <f>'KEEI BAU - Industry'!AB$37*'Others Split'!$D$48*'Others Split'!$M$14</f>
        <v>59690142658418.938</v>
      </c>
      <c r="M23" s="16">
        <f>'KEEI BAU - Industry'!AC$37*'Others Split'!$D$48*'Others Split'!$M$14</f>
        <v>60064518113544.898</v>
      </c>
      <c r="N23" s="16">
        <f>'KEEI BAU - Industry'!AD$37*'Others Split'!$D$48*'Others Split'!$M$14</f>
        <v>60438893568670.977</v>
      </c>
      <c r="O23" s="16">
        <f>'KEEI BAU - Industry'!AE$37*'Others Split'!$D$48*'Others Split'!$M$14</f>
        <v>60813269023797.047</v>
      </c>
      <c r="P23" s="16">
        <f>'KEEI BAU - Industry'!AF$37*'Others Split'!$D$48*'Others Split'!$M$14</f>
        <v>61187644478923.117</v>
      </c>
      <c r="Q23" s="16">
        <f>'KEEI BAU - Industry'!AG$37*'Others Split'!$D$48*'Others Split'!$M$14</f>
        <v>61562019934049.172</v>
      </c>
      <c r="R23" s="16">
        <f>'KEEI BAU - Industry'!AH$37*'Others Split'!$D$48*'Others Split'!$M$14</f>
        <v>61855922160503.422</v>
      </c>
      <c r="S23" s="16">
        <f>'KEEI BAU - Industry'!AI$37*'Others Split'!$D$48*'Others Split'!$M$14</f>
        <v>62149824386957.422</v>
      </c>
      <c r="T23" s="16">
        <f>'KEEI BAU - Industry'!AJ$37*'Others Split'!$D$48*'Others Split'!$M$14</f>
        <v>62443726613411.539</v>
      </c>
      <c r="U23" s="16">
        <f>'KEEI BAU - Industry'!AK$37*'Others Split'!$D$48*'Others Split'!$M$14</f>
        <v>62737628839865.648</v>
      </c>
      <c r="V23" s="16">
        <f>'KEEI BAU - Industry'!AL$37*'Others Split'!$D$48*'Others Split'!$M$14</f>
        <v>63031531066319.664</v>
      </c>
      <c r="W23" s="16">
        <f>'KEEI BAU - Industry'!AM$37*'Others Split'!$D$48*'Others Split'!$M$14</f>
        <v>63432730931003.086</v>
      </c>
      <c r="X23" s="16">
        <f>'KEEI BAU - Industry'!AN$37*'Others Split'!$D$48*'Others Split'!$M$14</f>
        <v>63760773315075.57</v>
      </c>
      <c r="Y23" s="16">
        <f>'KEEI BAU - Industry'!AO$37*'Others Split'!$D$48*'Others Split'!$M$14</f>
        <v>64088815699148.172</v>
      </c>
      <c r="Z23" s="16">
        <f>'KEEI BAU - Industry'!AP$37*'Others Split'!$D$48*'Others Split'!$M$14</f>
        <v>64416858083220.656</v>
      </c>
      <c r="AA23" s="16">
        <f>'KEEI BAU - Industry'!AQ$37*'Others Split'!$D$48*'Others Split'!$M$14</f>
        <v>64744900467293.141</v>
      </c>
      <c r="AB23" s="16">
        <f>'KEEI BAU - Industry'!AR$37*'Others Split'!$D$48*'Others Split'!$M$14</f>
        <v>65072942851365.633</v>
      </c>
      <c r="AC23" s="16">
        <f>'KEEI BAU - Industry'!AS$37*'Others Split'!$D$48*'Others Split'!$M$14</f>
        <v>65400985235438.234</v>
      </c>
      <c r="AD23" s="16">
        <f>'KEEI BAU - Industry'!AT$37*'Others Split'!$D$48*'Others Split'!$M$14</f>
        <v>65729027619510.719</v>
      </c>
      <c r="AE23" s="16">
        <f>'KEEI BAU - Industry'!AU$37*'Others Split'!$D$48*'Others Split'!$M$14</f>
        <v>66057070003583.203</v>
      </c>
      <c r="AF23" s="16">
        <f>'KEEI BAU - Industry'!AV$37*'Others Split'!$D$48*'Others Split'!$M$14</f>
        <v>66385112387655.805</v>
      </c>
    </row>
    <row r="24" spans="1:33">
      <c r="A24" t="s">
        <v>24</v>
      </c>
      <c r="B24" s="16">
        <f>-SUM('2019 KESIS Energy Balance'!W44:Y44)*'KEEI BAU - Industry'!$A$44/1000*(1+'KEEI BAU - Gas Supply'!R9)</f>
        <v>3671636195575.3076</v>
      </c>
      <c r="C24" s="16">
        <f>B24*(1+'KEEI BAU - Gas Supply'!S9)</f>
        <v>3697634873412.3154</v>
      </c>
      <c r="D24" s="16">
        <f>C24*(1+'KEEI BAU - Gas Supply'!T9)</f>
        <v>3723633551249.3232</v>
      </c>
      <c r="E24" s="16">
        <f>D24*(1+'KEEI BAU - Gas Supply'!U9)</f>
        <v>3749632229086.3306</v>
      </c>
      <c r="F24" s="16">
        <f>E24*(1+'KEEI BAU - Gas Supply'!V9)</f>
        <v>3775630906923.3379</v>
      </c>
      <c r="G24" s="16">
        <f>F24*(1+'KEEI BAU - Gas Supply'!W9)</f>
        <v>3801629584760.3457</v>
      </c>
      <c r="H24" s="16">
        <f>G24*(1+'KEEI BAU - Gas Supply'!X9)</f>
        <v>3870742736677.0508</v>
      </c>
      <c r="I24" s="16">
        <f>H24*(1+'KEEI BAU - Gas Supply'!Y9)</f>
        <v>3939855888593.7627</v>
      </c>
      <c r="J24" s="16">
        <f>I24*(1+'KEEI BAU - Gas Supply'!Z9)</f>
        <v>4008969040510.4741</v>
      </c>
      <c r="K24" s="16">
        <f>J24*(1+'KEEI BAU - Gas Supply'!AA9)</f>
        <v>4078082192427.186</v>
      </c>
      <c r="L24" s="16">
        <f>K24*(1+'KEEI BAU - Gas Supply'!AB9)</f>
        <v>4147195344343.9048</v>
      </c>
      <c r="M24" s="16">
        <f>L24*(1+'KEEI BAU - Gas Supply'!AC9)</f>
        <v>4197405290916.6191</v>
      </c>
      <c r="N24" s="16">
        <f>M24*(1+'KEEI BAU - Gas Supply'!AD9)</f>
        <v>4247615237489.3398</v>
      </c>
      <c r="O24" s="16">
        <f>N24*(1+'KEEI BAU - Gas Supply'!AE9)</f>
        <v>4297825184062.0605</v>
      </c>
      <c r="P24" s="16">
        <f>O24*(1+'KEEI BAU - Gas Supply'!AF9)</f>
        <v>4348035130634.7813</v>
      </c>
      <c r="Q24" s="16">
        <f>P24*(1+'KEEI BAU - Gas Supply'!AG9)</f>
        <v>4398245077207.5088</v>
      </c>
      <c r="R24" s="16">
        <f>Q24*(1+'KEEI BAU - Gas Supply'!AH9)</f>
        <v>4481860616605.1797</v>
      </c>
      <c r="S24" s="16">
        <f>R24*(1+'KEEI BAU - Gas Supply'!AI9)</f>
        <v>4565476156002.8438</v>
      </c>
      <c r="T24" s="16">
        <f>S24*(1+'KEEI BAU - Gas Supply'!AJ9)</f>
        <v>4649091695400.5078</v>
      </c>
      <c r="U24" s="16">
        <f>T24*(1+'KEEI BAU - Gas Supply'!AK9)</f>
        <v>4732707234798.1719</v>
      </c>
      <c r="V24" s="16">
        <f>U24*(1+'KEEI BAU - Gas Supply'!AL9)</f>
        <v>4816322774195.8457</v>
      </c>
      <c r="W24" s="16">
        <f>V24*(1+'KEEI BAU - Gas Supply'!AM9)</f>
        <v>4855397523160.2334</v>
      </c>
      <c r="X24" s="16">
        <f>W24*(1+'KEEI BAU - Gas Supply'!AN9)</f>
        <v>4924840992874.6035</v>
      </c>
      <c r="Y24" s="16">
        <f>X24*(1+'KEEI BAU - Gas Supply'!AO9)</f>
        <v>4994284462588.9463</v>
      </c>
      <c r="Z24" s="16">
        <f>Y24*(1+'KEEI BAU - Gas Supply'!AP9)</f>
        <v>5063727932303.3164</v>
      </c>
      <c r="AA24" s="16">
        <f>Z24*(1+'KEEI BAU - Gas Supply'!AQ9)</f>
        <v>5133171402017.6592</v>
      </c>
      <c r="AB24" s="16">
        <f>AA24*(1+'KEEI BAU - Gas Supply'!AR9)</f>
        <v>5202614871732.0293</v>
      </c>
      <c r="AC24" s="16">
        <f>AB24*(1+'KEEI BAU - Gas Supply'!AS9)</f>
        <v>5272058341446.373</v>
      </c>
      <c r="AD24" s="16">
        <f>AC24*(1+'KEEI BAU - Gas Supply'!AT9)</f>
        <v>5341501811160.7432</v>
      </c>
      <c r="AE24" s="16">
        <f>AD24*(1+'KEEI BAU - Gas Supply'!AU9)</f>
        <v>5410945280875.1143</v>
      </c>
      <c r="AF24" s="16">
        <f>AE24*(1+'KEEI BAU - Gas Supply'!AV9)</f>
        <v>5480388750589.458</v>
      </c>
    </row>
    <row r="25" spans="1:33">
      <c r="A25" t="s">
        <v>25</v>
      </c>
      <c r="B25" s="16">
        <v>0</v>
      </c>
      <c r="C25" s="16">
        <v>0</v>
      </c>
      <c r="D25" s="16">
        <v>0</v>
      </c>
      <c r="E25" s="16">
        <v>0</v>
      </c>
      <c r="F25" s="16">
        <v>0</v>
      </c>
      <c r="G25" s="16">
        <v>0</v>
      </c>
      <c r="H25" s="16">
        <v>0</v>
      </c>
      <c r="I25" s="16">
        <v>0</v>
      </c>
      <c r="J25" s="16">
        <v>0</v>
      </c>
      <c r="K25" s="16">
        <v>0</v>
      </c>
      <c r="L25" s="16">
        <v>0</v>
      </c>
      <c r="M25" s="16">
        <v>0</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row>
    <row r="26" spans="1:33">
      <c r="A26" t="s">
        <v>26</v>
      </c>
      <c r="B26" s="16">
        <f>'KEEI BAU - Industry'!R$37*'Others Split'!$D$48*'Others Split'!$M$15</f>
        <v>1202594949194.353</v>
      </c>
      <c r="C26" s="16">
        <f>'KEEI BAU - Industry'!S$37*'Others Split'!$D$48*'Others Split'!$M$15</f>
        <v>1229276096646.2336</v>
      </c>
      <c r="D26" s="16">
        <f>'KEEI BAU - Industry'!T$37*'Others Split'!$D$48*'Others Split'!$M$15</f>
        <v>1255957244098.1145</v>
      </c>
      <c r="E26" s="16">
        <f>'KEEI BAU - Industry'!U$37*'Others Split'!$D$48*'Others Split'!$M$15</f>
        <v>1282638391549.9951</v>
      </c>
      <c r="F26" s="16">
        <f>'KEEI BAU - Industry'!V$37*'Others Split'!$D$48*'Others Split'!$M$15</f>
        <v>1309319539001.8757</v>
      </c>
      <c r="G26" s="16">
        <f>'KEEI BAU - Industry'!W$37*'Others Split'!$D$48*'Others Split'!$M$15</f>
        <v>1336000686453.7563</v>
      </c>
      <c r="H26" s="16">
        <f>'KEEI BAU - Industry'!X$37*'Others Split'!$D$48*'Others Split'!$M$15</f>
        <v>1348330479696.8257</v>
      </c>
      <c r="I26" s="16">
        <f>'KEEI BAU - Industry'!Y$37*'Others Split'!$D$48*'Others Split'!$M$15</f>
        <v>1360660272939.8911</v>
      </c>
      <c r="J26" s="16">
        <f>'KEEI BAU - Industry'!Z$37*'Others Split'!$D$48*'Others Split'!$M$15</f>
        <v>1372990066182.9568</v>
      </c>
      <c r="K26" s="16">
        <f>'KEEI BAU - Industry'!AA$37*'Others Split'!$D$48*'Others Split'!$M$15</f>
        <v>1385319859426.0222</v>
      </c>
      <c r="L26" s="16">
        <f>'KEEI BAU - Industry'!AB$37*'Others Split'!$D$48*'Others Split'!$M$15</f>
        <v>1397649652669.0903</v>
      </c>
      <c r="M26" s="16">
        <f>'KEEI BAU - Industry'!AC$37*'Others Split'!$D$48*'Others Split'!$M$15</f>
        <v>1406415685074.4565</v>
      </c>
      <c r="N26" s="16">
        <f>'KEEI BAU - Industry'!AD$37*'Others Split'!$D$48*'Others Split'!$M$15</f>
        <v>1415181717479.8254</v>
      </c>
      <c r="O26" s="16">
        <f>'KEEI BAU - Industry'!AE$37*'Others Split'!$D$48*'Others Split'!$M$15</f>
        <v>1423947749885.1941</v>
      </c>
      <c r="P26" s="16">
        <f>'KEEI BAU - Industry'!AF$37*'Others Split'!$D$48*'Others Split'!$M$15</f>
        <v>1432713782290.563</v>
      </c>
      <c r="Q26" s="16">
        <f>'KEEI BAU - Industry'!AG$37*'Others Split'!$D$48*'Others Split'!$M$15</f>
        <v>1441479814695.9314</v>
      </c>
      <c r="R26" s="16">
        <f>'KEEI BAU - Industry'!AH$37*'Others Split'!$D$48*'Others Split'!$M$15</f>
        <v>1448361559761.8315</v>
      </c>
      <c r="S26" s="16">
        <f>'KEEI BAU - Industry'!AI$37*'Others Split'!$D$48*'Others Split'!$M$15</f>
        <v>1455243304827.7261</v>
      </c>
      <c r="T26" s="16">
        <f>'KEEI BAU - Industry'!AJ$37*'Others Split'!$D$48*'Others Split'!$M$15</f>
        <v>1462125049893.623</v>
      </c>
      <c r="U26" s="16">
        <f>'KEEI BAU - Industry'!AK$37*'Others Split'!$D$48*'Others Split'!$M$15</f>
        <v>1469006794959.52</v>
      </c>
      <c r="V26" s="16">
        <f>'KEEI BAU - Industry'!AL$37*'Others Split'!$D$48*'Others Split'!$M$15</f>
        <v>1475888540025.4148</v>
      </c>
      <c r="W26" s="16">
        <f>'KEEI BAU - Industry'!AM$37*'Others Split'!$D$48*'Others Split'!$M$15</f>
        <v>1485282668210.6082</v>
      </c>
      <c r="X26" s="16">
        <f>'KEEI BAU - Industry'!AN$37*'Others Split'!$D$48*'Others Split'!$M$15</f>
        <v>1492963807905.3711</v>
      </c>
      <c r="Y26" s="16">
        <f>'KEEI BAU - Industry'!AO$37*'Others Split'!$D$48*'Others Split'!$M$15</f>
        <v>1500644947600.137</v>
      </c>
      <c r="Z26" s="16">
        <f>'KEEI BAU - Industry'!AP$37*'Others Split'!$D$48*'Others Split'!$M$15</f>
        <v>1508326087294.8999</v>
      </c>
      <c r="AA26" s="16">
        <f>'KEEI BAU - Industry'!AQ$37*'Others Split'!$D$48*'Others Split'!$M$15</f>
        <v>1516007226989.6631</v>
      </c>
      <c r="AB26" s="16">
        <f>'KEEI BAU - Industry'!AR$37*'Others Split'!$D$48*'Others Split'!$M$15</f>
        <v>1523688366684.426</v>
      </c>
      <c r="AC26" s="16">
        <f>'KEEI BAU - Industry'!AS$37*'Others Split'!$D$48*'Others Split'!$M$15</f>
        <v>1531369506379.1919</v>
      </c>
      <c r="AD26" s="16">
        <f>'KEEI BAU - Industry'!AT$37*'Others Split'!$D$48*'Others Split'!$M$15</f>
        <v>1539050646073.9548</v>
      </c>
      <c r="AE26" s="16">
        <f>'KEEI BAU - Industry'!AU$37*'Others Split'!$D$48*'Others Split'!$M$15</f>
        <v>1546731785768.718</v>
      </c>
      <c r="AF26" s="16">
        <f>'KEEI BAU - Industry'!AV$37*'Others Split'!$D$48*'Others Split'!$M$15</f>
        <v>1554412925463.4836</v>
      </c>
    </row>
    <row r="28" spans="1:33">
      <c r="B28" s="221"/>
    </row>
    <row r="29" spans="1:33">
      <c r="B29" s="221"/>
    </row>
    <row r="30" spans="1:33">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row>
    <row r="34" spans="2:33">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2:33">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row>
    <row r="36" spans="2:33">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row>
    <row r="37" spans="2:3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9" spans="2:33">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row>
    <row r="40" spans="2:33">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row>
    <row r="41" spans="2:33">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row>
    <row r="42" spans="2:3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row>
    <row r="43" spans="2:33">
      <c r="B43" s="16"/>
      <c r="C43" s="16"/>
      <c r="D43" s="16"/>
      <c r="E43" s="16"/>
      <c r="F43" s="16"/>
      <c r="G43" s="16"/>
      <c r="H43" s="16"/>
      <c r="I43" s="16"/>
      <c r="J43" s="16"/>
      <c r="K43" s="16"/>
    </row>
    <row r="44" spans="2:33">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row>
    <row r="45" spans="2:33">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row>
    <row r="46" spans="2:33">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row>
    <row r="47" spans="2:33">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row>
    <row r="48" spans="2:33">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row>
    <row r="49" spans="2:33">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row>
    <row r="50" spans="2:33">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row>
    <row r="51" spans="2:33">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row>
    <row r="54" spans="2:33">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row>
    <row r="56" spans="2:33">
      <c r="B56" s="21"/>
    </row>
    <row r="57" spans="2:33">
      <c r="B57" s="21"/>
    </row>
    <row r="58" spans="2:33">
      <c r="B58" s="21"/>
    </row>
    <row r="59" spans="2:33">
      <c r="B59" s="21"/>
    </row>
    <row r="60" spans="2:33">
      <c r="B60" s="21"/>
    </row>
    <row r="61" spans="2:33">
      <c r="B61" s="21"/>
    </row>
    <row r="62" spans="2:33">
      <c r="B62" s="21"/>
    </row>
    <row r="63" spans="2:33">
      <c r="B63" s="21"/>
    </row>
    <row r="64" spans="2:33">
      <c r="B64" s="21"/>
    </row>
    <row r="65" spans="2:2">
      <c r="B65" s="21"/>
    </row>
    <row r="66" spans="2:2">
      <c r="B66" s="21"/>
    </row>
    <row r="67" spans="2:2">
      <c r="B67" s="21"/>
    </row>
    <row r="68" spans="2:2">
      <c r="B68" s="21"/>
    </row>
    <row r="69" spans="2:2">
      <c r="B69" s="21"/>
    </row>
    <row r="70" spans="2:2">
      <c r="B70" s="21"/>
    </row>
    <row r="71" spans="2:2">
      <c r="B71" s="21"/>
    </row>
    <row r="72" spans="2:2">
      <c r="B72" s="21"/>
    </row>
    <row r="73" spans="2:2">
      <c r="B73" s="21"/>
    </row>
    <row r="74" spans="2:2">
      <c r="B74" s="21"/>
    </row>
    <row r="75" spans="2:2">
      <c r="B75" s="21"/>
    </row>
    <row r="76" spans="2:2">
      <c r="B76" s="21"/>
    </row>
    <row r="77" spans="2:2">
      <c r="B77" s="21"/>
    </row>
    <row r="78" spans="2:2">
      <c r="B78" s="21"/>
    </row>
    <row r="79" spans="2:2">
      <c r="B79" s="21"/>
    </row>
    <row r="80" spans="2:2">
      <c r="B80" s="21"/>
    </row>
    <row r="81" spans="2:2">
      <c r="B81" s="21"/>
    </row>
    <row r="82" spans="2:2">
      <c r="B82" s="21"/>
    </row>
    <row r="83" spans="2:2">
      <c r="B83" s="21"/>
    </row>
    <row r="84" spans="2:2">
      <c r="B84" s="21"/>
    </row>
    <row r="85" spans="2:2">
      <c r="B85" s="21"/>
    </row>
    <row r="86" spans="2:2">
      <c r="B86" s="21"/>
    </row>
  </sheetData>
  <phoneticPr fontId="34" type="noConversion"/>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26"/>
  <sheetViews>
    <sheetView workbookViewId="0">
      <selection activeCell="N19" sqref="N19"/>
    </sheetView>
  </sheetViews>
  <sheetFormatPr defaultColWidth="9.140625" defaultRowHeight="15"/>
  <cols>
    <col min="1" max="1" width="39.85546875" customWidth="1"/>
  </cols>
  <sheetData>
    <row r="1" spans="1:35">
      <c r="A1" s="24" t="s">
        <v>27</v>
      </c>
      <c r="B1" s="1">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c r="AG1" s="1"/>
      <c r="AH1" s="1"/>
      <c r="AI1" s="1"/>
    </row>
    <row r="2" spans="1:35">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5">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5">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5">
      <c r="A9" t="s">
        <v>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5">
      <c r="A10" t="s">
        <v>10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5">
      <c r="A11" t="s">
        <v>11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5">
      <c r="A12" t="s">
        <v>12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5">
      <c r="A13" t="s">
        <v>13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5">
      <c r="A14" t="s">
        <v>14</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5">
      <c r="A15" t="s">
        <v>15</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5">
      <c r="A16" t="s">
        <v>16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c r="A17" t="s">
        <v>17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c r="A18" t="s">
        <v>18</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c r="A19" t="s">
        <v>19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c r="A20" t="s">
        <v>20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c r="A21" t="s">
        <v>21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c r="A22" t="s">
        <v>22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c r="A23" t="s">
        <v>23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c r="A24" t="s">
        <v>24</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c r="A25" t="s">
        <v>25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c r="A26" t="s">
        <v>26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sheetData>
  <phoneticPr fontId="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About</vt:lpstr>
      <vt:lpstr>KEEI BAU - Overview</vt:lpstr>
      <vt:lpstr>KEEI BAU - Industry</vt:lpstr>
      <vt:lpstr>KEEI BAU - Gas Supply</vt:lpstr>
      <vt:lpstr>KEEI BAU - Oil Supply</vt:lpstr>
      <vt:lpstr>KEEI BAU - Coal Supply</vt:lpstr>
      <vt:lpstr>2019 KESIS Energy Balance</vt:lpstr>
      <vt:lpstr>BAU Energy Forecast_Transport</vt:lpstr>
      <vt:lpstr>Energy BAU_Residential</vt:lpstr>
      <vt:lpstr>Energy BAU_Service</vt:lpstr>
      <vt:lpstr>2019 KESIS Energy Balance (2)</vt:lpstr>
      <vt:lpstr>Steel Split</vt:lpstr>
      <vt:lpstr>Petrochemicals Split</vt:lpstr>
      <vt:lpstr>Non-ferrous Metals Split</vt:lpstr>
      <vt:lpstr>Machinery Split</vt:lpstr>
      <vt:lpstr>Others Split</vt:lpstr>
      <vt:lpstr>Water and Waste</vt:lpstr>
      <vt:lpstr>CHP</vt:lpstr>
      <vt:lpstr>BIFUbC-coal pre-CHP</vt:lpstr>
      <vt:lpstr>BIFUbC-natural-gas pre-CHP</vt:lpstr>
      <vt:lpstr>BIFUbC-biomass pre-CHP</vt:lpstr>
      <vt:lpstr>BIFUbC-petroleum-diesel pre-CHP</vt:lpstr>
      <vt:lpstr>sum_all</vt:lpstr>
      <vt:lpstr>BIFUbC-electricity</vt:lpstr>
      <vt:lpstr>BIFUbC-coal</vt:lpstr>
      <vt:lpstr>BIFUbC-natural-gas</vt:lpstr>
      <vt:lpstr>BIFUbC-biomass</vt:lpstr>
      <vt:lpstr>BIFUbC-heat</vt:lpstr>
      <vt:lpstr>BIFUbC-crude-oil</vt:lpstr>
      <vt:lpstr>BIFUbC-petroleum-diesel</vt:lpstr>
      <vt:lpstr>BIFUbC-heavy-or-residual-oil</vt:lpstr>
      <vt:lpstr>BIFUbC-LPG-propane-or-butane</vt:lpstr>
      <vt:lpstr>BIFUbC-hydrogen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2014-03-20T21:01:41Z</dcterms:created>
  <dcterms:modified xsi:type="dcterms:W3CDTF">2023-09-19T18:03:18Z</dcterms:modified>
</cp:coreProperties>
</file>