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AVL\"/>
    </mc:Choice>
  </mc:AlternateContent>
  <xr:revisionPtr revIDLastSave="0" documentId="13_ncr:1_{C96FCACA-7CE5-468B-A3F1-2FD77B0C96ED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About" sheetId="9" r:id="rId1"/>
    <sheet name="NTS 1-20" sheetId="11" r:id="rId2"/>
    <sheet name="Data" sheetId="2" r:id="rId3"/>
    <sheet name="SK calcs" sheetId="12" r:id="rId4"/>
    <sheet name="AVL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" l="1"/>
  <c r="B3" i="10"/>
  <c r="C2" i="10"/>
  <c r="B2" i="10"/>
  <c r="D24" i="12"/>
  <c r="D29" i="12"/>
  <c r="D30" i="12"/>
  <c r="D23" i="12"/>
  <c r="C32" i="12"/>
  <c r="C31" i="12"/>
  <c r="C29" i="12"/>
  <c r="C30" i="12"/>
  <c r="C26" i="12"/>
  <c r="C25" i="12"/>
  <c r="C24" i="12"/>
  <c r="C23" i="12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<sst xmlns="http://schemas.openxmlformats.org/spreadsheetml/2006/main" count="169" uniqueCount="121">
  <si>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</si>
  <si>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</si>
  <si>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</si>
  <si>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</si>
  <si>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</si>
  <si>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</si>
  <si>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</si>
  <si>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</si>
  <si>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</si>
  <si>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</si>
  <si>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</si>
  <si>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</si>
  <si>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</si>
  <si>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</si>
  <si>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</si>
  <si>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</si>
  <si>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</si>
  <si>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</si>
  <si>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</si>
  <si>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</si>
  <si>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</si>
  <si>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</si>
  <si>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</si>
  <si>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</si>
  <si>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</si>
  <si>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</si>
  <si>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</si>
  <si>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</si>
  <si>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</si>
  <si>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</si>
  <si>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</si>
  <si>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</si>
  <si>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</si>
  <si>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</si>
  <si>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</si>
  <si>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</si>
  <si>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</si>
  <si>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</si>
  <si>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</si>
  <si>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</si>
  <si>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</si>
  <si>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</si>
  <si>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</si>
  <si>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</si>
  <si>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</si>
  <si>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</si>
  <si>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</si>
  <si>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</si>
  <si>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</si>
  <si>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</si>
  <si>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</si>
  <si>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</si>
  <si>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</si>
  <si>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</si>
  <si>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</si>
  <si>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</si>
  <si>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</si>
  <si>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</si>
  <si>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</si>
  <si>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</si>
  <si>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</si>
  <si>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</si>
  <si>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</si>
  <si>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</si>
  <si>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</si>
  <si>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</si>
  <si>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</si>
  <si>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</si>
  <si>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</si>
  <si>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</si>
  <si>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</si>
  <si>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</si>
  <si>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</si>
  <si>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</si>
  <si>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</si>
  <si>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</si>
  <si>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</si>
  <si>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</si>
  <si>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</si>
  <si>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</si>
  <si>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</si>
  <si>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</si>
  <si>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</si>
  <si>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</si>
  <si>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</si>
  <si>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</si>
  <si>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</si>
  <si>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</si>
  <si>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</si>
  <si>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</si>
  <si>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</si>
  <si>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</si>
  <si>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</si>
  <si>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</si>
  <si>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</si>
  <si>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</si>
  <si>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</si>
  <si>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</si>
  <si>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</si>
  <si>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</si>
  <si>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</si>
  <si>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</si>
  <si>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</si>
  <si>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</si>
  <si>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</si>
  <si>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</si>
  <si>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</si>
  <si>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</si>
  <si>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</si>
  <si>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SYVBT-psgr</t>
  </si>
  <si>
    <t>SYVBT-frgt</t>
  </si>
  <si>
    <t>Source: New vehicle registration statistics (http://stat.molit.go.kr/portal/cate/statFileView.do?hRsId=58&amp;hFormId=5)</t>
  </si>
  <si>
    <t>LDV passenger - gasoline</t>
  </si>
  <si>
    <t>LDV passenger - diesel</t>
  </si>
  <si>
    <t>LDV passenger - electricity</t>
  </si>
  <si>
    <t>LDV passenger - hydrogen</t>
  </si>
  <si>
    <t>HDV freight - gasoline</t>
  </si>
  <si>
    <t>HDV freight - diesel</t>
  </si>
  <si>
    <t>HDV freight - electricity</t>
  </si>
  <si>
    <t>HDV freight - hydrogen</t>
  </si>
  <si>
    <t>calculated share of vehicles replaced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</si>
</sst>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43" fontId="1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170" fontId="0" fillId="0" borderId="0" xfId="62" applyNumberFormat="1" applyFont="1"/>
    <xf numFmtId="170" fontId="37" fillId="0" borderId="0" xfId="62" applyNumberFormat="1" applyFont="1"/>
    <xf numFmtId="0" fontId="35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9" fontId="0" fillId="36" borderId="0" xfId="16" applyFont="1" applyFill="1"/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Comma" xfId="62" builtinId="3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25" workbookViewId="0"/>
  </sheetViews>
  <sheetFormatPr defaultRowHeight="14.5" x14ac:dyDescent="0.35"/>
  <cols>
    <col min="2" max="2" width="132.26953125" customWidth="1"/>
  </cols>
  <sheetData>
    <row r="1" spans="1:2" x14ac:dyDescent="0.35">
      <c r="A1" s="1" t="s">
        <v>50</v>
      </c>
    </row>
    <row r="3" spans="1:2" x14ac:dyDescent="0.35">
      <c r="A3" s="1" t="s">
        <v>51</v>
      </c>
      <c r="B3" s="39" t="s">
        <v>53</v>
      </c>
    </row>
    <row r="4" spans="1:2" x14ac:dyDescent="0.35">
      <c r="B4" s="9" t="s">
        <v>4</v>
      </c>
    </row>
    <row r="5" spans="1:2" x14ac:dyDescent="0.35">
      <c r="B5" s="10">
        <v>2006</v>
      </c>
    </row>
    <row r="6" spans="1:2" x14ac:dyDescent="0.35">
      <c r="B6" s="9" t="s">
        <v>2</v>
      </c>
    </row>
    <row r="7" spans="1:2" x14ac:dyDescent="0.35">
      <c r="B7" s="4" t="s">
        <v>3</v>
      </c>
    </row>
    <row r="8" spans="1:2" x14ac:dyDescent="0.35">
      <c r="B8" s="9" t="s">
        <v>5</v>
      </c>
    </row>
    <row r="10" spans="1:2" x14ac:dyDescent="0.35">
      <c r="B10" s="6" t="s">
        <v>54</v>
      </c>
    </row>
    <row r="11" spans="1:2" x14ac:dyDescent="0.35">
      <c r="B11" s="9" t="s">
        <v>7</v>
      </c>
    </row>
    <row r="12" spans="1:2" x14ac:dyDescent="0.35">
      <c r="B12" s="10">
        <v>2016</v>
      </c>
    </row>
    <row r="13" spans="1:2" x14ac:dyDescent="0.35">
      <c r="B13" s="9" t="s">
        <v>63</v>
      </c>
    </row>
    <row r="14" spans="1:2" x14ac:dyDescent="0.35">
      <c r="B14" s="4" t="s">
        <v>8</v>
      </c>
    </row>
    <row r="15" spans="1:2" x14ac:dyDescent="0.35">
      <c r="B15" s="9" t="s">
        <v>83</v>
      </c>
    </row>
    <row r="17" spans="2:2" x14ac:dyDescent="0.35">
      <c r="B17" s="6" t="s">
        <v>94</v>
      </c>
    </row>
    <row r="18" spans="2:2" x14ac:dyDescent="0.35">
      <c r="B18" s="9" t="s">
        <v>9</v>
      </c>
    </row>
    <row r="19" spans="2:2" x14ac:dyDescent="0.35">
      <c r="B19" s="10">
        <v>2015</v>
      </c>
    </row>
    <row r="20" spans="2:2" x14ac:dyDescent="0.35">
      <c r="B20" s="9" t="s">
        <v>60</v>
      </c>
    </row>
    <row r="21" spans="2:2" x14ac:dyDescent="0.35">
      <c r="B21" s="4" t="s">
        <v>62</v>
      </c>
    </row>
    <row r="22" spans="2:2" x14ac:dyDescent="0.35">
      <c r="B22" s="9" t="s">
        <v>61</v>
      </c>
    </row>
    <row r="23" spans="2:2" s="9" customFormat="1" x14ac:dyDescent="0.35"/>
    <row r="24" spans="2:2" s="9" customFormat="1" x14ac:dyDescent="0.35">
      <c r="B24" s="6" t="s">
        <v>95</v>
      </c>
    </row>
    <row r="25" spans="2:2" s="9" customFormat="1" x14ac:dyDescent="0.35">
      <c r="B25" s="9" t="s">
        <v>86</v>
      </c>
    </row>
    <row r="26" spans="2:2" s="9" customFormat="1" x14ac:dyDescent="0.35">
      <c r="B26" s="10">
        <v>2019</v>
      </c>
    </row>
    <row r="27" spans="2:2" s="9" customFormat="1" x14ac:dyDescent="0.35">
      <c r="B27" s="9" t="s">
        <v>87</v>
      </c>
    </row>
    <row r="28" spans="2:2" s="9" customFormat="1" x14ac:dyDescent="0.35">
      <c r="B28" s="4" t="s">
        <v>88</v>
      </c>
    </row>
    <row r="30" spans="2:2" x14ac:dyDescent="0.35">
      <c r="B30" s="6" t="s">
        <v>56</v>
      </c>
    </row>
    <row r="31" spans="2:2" x14ac:dyDescent="0.35">
      <c r="B31" s="9" t="s">
        <v>30</v>
      </c>
    </row>
    <row r="32" spans="2:2" x14ac:dyDescent="0.35">
      <c r="B32" s="10">
        <v>2013</v>
      </c>
    </row>
    <row r="33" spans="2:2" x14ac:dyDescent="0.35">
      <c r="B33" s="9" t="s">
        <v>31</v>
      </c>
    </row>
    <row r="34" spans="2:2" x14ac:dyDescent="0.35">
      <c r="B34" s="4" t="s">
        <v>29</v>
      </c>
    </row>
    <row r="35" spans="2:2" x14ac:dyDescent="0.35">
      <c r="B35" s="9" t="s">
        <v>32</v>
      </c>
    </row>
    <row r="37" spans="2:2" x14ac:dyDescent="0.35">
      <c r="B37" s="6" t="s">
        <v>57</v>
      </c>
    </row>
    <row r="38" spans="2:2" x14ac:dyDescent="0.35">
      <c r="B38" s="13" t="s">
        <v>16</v>
      </c>
    </row>
    <row r="39" spans="2:2" x14ac:dyDescent="0.35">
      <c r="B39" s="13" t="s">
        <v>17</v>
      </c>
    </row>
    <row r="40" spans="2:2" x14ac:dyDescent="0.35">
      <c r="B40" s="13" t="s">
        <v>18</v>
      </c>
    </row>
    <row r="41" spans="2:2" x14ac:dyDescent="0.35">
      <c r="B41" s="25" t="s">
        <v>19</v>
      </c>
    </row>
    <row r="42" spans="2:2" x14ac:dyDescent="0.35">
      <c r="B42" s="13" t="s">
        <v>20</v>
      </c>
    </row>
    <row r="44" spans="2:2" x14ac:dyDescent="0.35">
      <c r="B44" s="6" t="s">
        <v>58</v>
      </c>
    </row>
    <row r="45" spans="2:2" x14ac:dyDescent="0.35">
      <c r="B45" s="13" t="s">
        <v>7</v>
      </c>
    </row>
    <row r="46" spans="2:2" x14ac:dyDescent="0.35">
      <c r="B46" s="20">
        <v>2009</v>
      </c>
    </row>
    <row r="47" spans="2:2" x14ac:dyDescent="0.35">
      <c r="B47" s="13" t="s">
        <v>40</v>
      </c>
    </row>
    <row r="48" spans="2:2" x14ac:dyDescent="0.35">
      <c r="B48" s="25" t="s">
        <v>41</v>
      </c>
    </row>
    <row r="49" spans="1:2" x14ac:dyDescent="0.35">
      <c r="B49" s="13" t="s">
        <v>42</v>
      </c>
    </row>
    <row r="51" spans="1:2" x14ac:dyDescent="0.35">
      <c r="A51" s="1" t="s">
        <v>84</v>
      </c>
    </row>
    <row r="52" spans="1:2" x14ac:dyDescent="0.35">
      <c r="A52" t="s">
        <v>85</v>
      </c>
    </row>
    <row r="54" spans="1:2" x14ac:dyDescent="0.35">
      <c r="A54" t="s">
        <v>96</v>
      </c>
    </row>
    <row r="55" spans="1:2" x14ac:dyDescent="0.35">
      <c r="A55" t="s">
        <v>97</v>
      </c>
    </row>
    <row r="57" spans="1:2" x14ac:dyDescent="0.35">
      <c r="A57" t="s">
        <v>98</v>
      </c>
    </row>
    <row r="59" spans="1:2" x14ac:dyDescent="0.35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defaultColWidth="9.08984375" defaultRowHeight="14.5" x14ac:dyDescent="0.35"/>
  <cols>
    <col min="1" max="1" width="19.36328125" style="13" customWidth="1"/>
    <col min="2" max="27" width="7.7265625" style="13" customWidth="1"/>
    <col min="28" max="28" width="7.08984375" style="77" customWidth="1"/>
    <col min="29" max="55" width="9.08984375" style="77"/>
    <col min="56" max="16384" width="9.08984375" style="13"/>
  </cols>
  <sheetData>
    <row r="1" spans="1:54" s="13" customFormat="1" ht="16.5" customHeight="1" thickBot="1" x14ac:dyDescent="0.4">
      <c r="A1" s="94" t="s">
        <v>64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</row>
    <row r="2" spans="1:54" s="13" customFormat="1" ht="16.5" customHeight="1" x14ac:dyDescent="0.3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35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35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35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35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35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35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35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35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35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35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35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35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35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35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35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35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35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4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35">
      <c r="A21" s="96" t="s">
        <v>74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1:54" s="76" customFormat="1" ht="12.75" customHeight="1" x14ac:dyDescent="0.3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1:54" s="76" customFormat="1" ht="12.75" customHeight="1" x14ac:dyDescent="0.35">
      <c r="A23" s="97" t="s">
        <v>75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54" s="76" customFormat="1" ht="12.75" customHeight="1" x14ac:dyDescent="0.35">
      <c r="A24" s="90" t="s">
        <v>76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</row>
    <row r="25" spans="1:54" s="76" customFormat="1" ht="12.75" customHeight="1" x14ac:dyDescent="0.35">
      <c r="A25" s="90" t="s">
        <v>77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</row>
    <row r="26" spans="1:54" s="76" customFormat="1" ht="27.75" customHeight="1" x14ac:dyDescent="0.35">
      <c r="A26" s="91" t="s">
        <v>78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54" s="76" customFormat="1" ht="12.75" customHeight="1" x14ac:dyDescent="0.35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</row>
    <row r="28" spans="1:54" s="76" customFormat="1" ht="12.75" customHeight="1" x14ac:dyDescent="0.35">
      <c r="A28" s="92" t="s">
        <v>79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</row>
    <row r="29" spans="1:54" s="76" customFormat="1" ht="25.5" customHeight="1" x14ac:dyDescent="0.35">
      <c r="A29" s="93" t="s">
        <v>80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54" s="77" customFormat="1" x14ac:dyDescent="0.35"/>
    <row r="31" spans="1:54" s="77" customFormat="1" x14ac:dyDescent="0.35"/>
    <row r="32" spans="1:54" s="77" customFormat="1" x14ac:dyDescent="0.35"/>
    <row r="33" s="77" customFormat="1" x14ac:dyDescent="0.35"/>
    <row r="34" s="77" customFormat="1" x14ac:dyDescent="0.35"/>
    <row r="35" s="77" customFormat="1" x14ac:dyDescent="0.35"/>
    <row r="36" s="77" customFormat="1" x14ac:dyDescent="0.35"/>
    <row r="37" s="77" customFormat="1" x14ac:dyDescent="0.35"/>
    <row r="38" s="77" customFormat="1" x14ac:dyDescent="0.35"/>
    <row r="39" s="77" customFormat="1" x14ac:dyDescent="0.35"/>
    <row r="40" s="77" customFormat="1" x14ac:dyDescent="0.35"/>
    <row r="41" s="77" customFormat="1" x14ac:dyDescent="0.35"/>
    <row r="42" s="77" customFormat="1" x14ac:dyDescent="0.35"/>
    <row r="43" s="77" customFormat="1" x14ac:dyDescent="0.35"/>
    <row r="44" s="77" customFormat="1" x14ac:dyDescent="0.35"/>
    <row r="45" s="77" customFormat="1" x14ac:dyDescent="0.35"/>
    <row r="46" s="77" customFormat="1" x14ac:dyDescent="0.35"/>
    <row r="47" s="77" customFormat="1" x14ac:dyDescent="0.35"/>
    <row r="48" s="77" customFormat="1" x14ac:dyDescent="0.35"/>
    <row r="49" s="77" customFormat="1" x14ac:dyDescent="0.35"/>
    <row r="50" s="77" customFormat="1" x14ac:dyDescent="0.35"/>
    <row r="51" s="77" customFormat="1" x14ac:dyDescent="0.35"/>
    <row r="52" s="77" customFormat="1" x14ac:dyDescent="0.35"/>
    <row r="53" s="77" customFormat="1" x14ac:dyDescent="0.35"/>
    <row r="54" s="77" customFormat="1" x14ac:dyDescent="0.35"/>
    <row r="55" s="77" customFormat="1" x14ac:dyDescent="0.35"/>
    <row r="56" s="77" customFormat="1" x14ac:dyDescent="0.35"/>
    <row r="57" s="77" customFormat="1" x14ac:dyDescent="0.35"/>
    <row r="58" s="77" customFormat="1" x14ac:dyDescent="0.35"/>
    <row r="59" s="77" customFormat="1" x14ac:dyDescent="0.35"/>
    <row r="60" s="77" customFormat="1" x14ac:dyDescent="0.35"/>
    <row r="61" s="77" customFormat="1" x14ac:dyDescent="0.3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defaultColWidth="9.08984375" defaultRowHeight="14.5" x14ac:dyDescent="0.35"/>
  <cols>
    <col min="1" max="1" width="30.089843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08984375" style="3" customWidth="1"/>
    <col min="6" max="16384" width="9.08984375" style="3"/>
  </cols>
  <sheetData>
    <row r="1" spans="1:5" s="9" customFormat="1" ht="15" thickBot="1" x14ac:dyDescent="0.4">
      <c r="A1" s="6" t="s">
        <v>52</v>
      </c>
      <c r="B1" s="40"/>
      <c r="C1" s="40"/>
      <c r="D1" s="40"/>
      <c r="E1" s="40"/>
    </row>
    <row r="2" spans="1:5" s="2" customFormat="1" ht="58" x14ac:dyDescent="0.3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5" thickBot="1" x14ac:dyDescent="0.4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" thickBot="1" x14ac:dyDescent="0.4">
      <c r="A5" s="12" t="s">
        <v>55</v>
      </c>
    </row>
    <row r="6" spans="1:5" ht="29" x14ac:dyDescent="0.35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5" thickBot="1" x14ac:dyDescent="0.4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35">
      <c r="A8" s="81"/>
      <c r="B8" s="81"/>
      <c r="C8" s="82"/>
      <c r="D8" s="82"/>
    </row>
    <row r="10" spans="1:5" x14ac:dyDescent="0.35">
      <c r="A10" s="12" t="s">
        <v>56</v>
      </c>
      <c r="B10" s="42"/>
      <c r="C10" s="42"/>
      <c r="D10" s="42"/>
      <c r="E10" s="42"/>
    </row>
    <row r="11" spans="1:5" s="10" customFormat="1" x14ac:dyDescent="0.35">
      <c r="A11" s="18" t="s">
        <v>33</v>
      </c>
      <c r="B11" s="17"/>
      <c r="C11" s="18"/>
    </row>
    <row r="12" spans="1:5" s="10" customFormat="1" x14ac:dyDescent="0.35">
      <c r="A12" s="10" t="s">
        <v>34</v>
      </c>
      <c r="B12" s="19" t="s">
        <v>35</v>
      </c>
    </row>
    <row r="13" spans="1:5" s="10" customFormat="1" x14ac:dyDescent="0.35">
      <c r="A13" s="10" t="s">
        <v>36</v>
      </c>
      <c r="B13" s="19" t="s">
        <v>37</v>
      </c>
    </row>
    <row r="14" spans="1:5" s="10" customFormat="1" ht="15" thickBot="1" x14ac:dyDescent="0.4">
      <c r="A14" s="10" t="s">
        <v>38</v>
      </c>
      <c r="B14" s="19" t="s">
        <v>39</v>
      </c>
    </row>
    <row r="15" spans="1:5" s="10" customFormat="1" x14ac:dyDescent="0.35">
      <c r="A15" s="23" t="s">
        <v>26</v>
      </c>
      <c r="C15" s="22"/>
    </row>
    <row r="16" spans="1:5" s="10" customFormat="1" ht="15" thickBot="1" x14ac:dyDescent="0.4">
      <c r="A16" s="24">
        <v>24</v>
      </c>
      <c r="C16" s="21"/>
    </row>
    <row r="18" spans="1:5" x14ac:dyDescent="0.35">
      <c r="A18" s="12" t="s">
        <v>21</v>
      </c>
      <c r="B18" s="42"/>
      <c r="C18" s="42"/>
      <c r="D18" s="42"/>
      <c r="E18" s="42"/>
    </row>
    <row r="19" spans="1:5" x14ac:dyDescent="0.35">
      <c r="A19" s="41" t="s">
        <v>10</v>
      </c>
      <c r="B19" s="41" t="s">
        <v>11</v>
      </c>
      <c r="C19" s="41" t="s">
        <v>12</v>
      </c>
    </row>
    <row r="20" spans="1:5" x14ac:dyDescent="0.35">
      <c r="A20" s="9" t="s">
        <v>22</v>
      </c>
      <c r="B20" s="9" t="s">
        <v>23</v>
      </c>
      <c r="C20" s="10">
        <v>33</v>
      </c>
    </row>
    <row r="21" spans="1:5" ht="15" thickBot="1" x14ac:dyDescent="0.4">
      <c r="A21" s="9" t="s">
        <v>24</v>
      </c>
      <c r="B21" s="9" t="s">
        <v>25</v>
      </c>
      <c r="C21" s="10">
        <v>35</v>
      </c>
    </row>
    <row r="22" spans="1:5" ht="15" thickBot="1" x14ac:dyDescent="0.4">
      <c r="A22" s="9"/>
      <c r="B22" s="14" t="s">
        <v>26</v>
      </c>
      <c r="C22" s="15">
        <v>34</v>
      </c>
    </row>
    <row r="23" spans="1:5" x14ac:dyDescent="0.35">
      <c r="A23" s="9" t="s">
        <v>27</v>
      </c>
    </row>
    <row r="24" spans="1:5" x14ac:dyDescent="0.35">
      <c r="A24" s="9" t="s">
        <v>28</v>
      </c>
    </row>
    <row r="26" spans="1:5" x14ac:dyDescent="0.35">
      <c r="A26" s="12" t="s">
        <v>13</v>
      </c>
      <c r="B26" s="42"/>
      <c r="C26" s="42"/>
      <c r="D26" s="42"/>
      <c r="E26" s="42"/>
    </row>
    <row r="27" spans="1:5" ht="15" thickBot="1" x14ac:dyDescent="0.4">
      <c r="A27" s="41" t="s">
        <v>10</v>
      </c>
      <c r="B27" s="41" t="s">
        <v>11</v>
      </c>
      <c r="C27" s="41" t="s">
        <v>12</v>
      </c>
    </row>
    <row r="28" spans="1:5" ht="15" thickBot="1" x14ac:dyDescent="0.4">
      <c r="A28" s="9" t="s">
        <v>14</v>
      </c>
      <c r="B28" s="16" t="s">
        <v>15</v>
      </c>
      <c r="C28" s="15">
        <v>33</v>
      </c>
    </row>
    <row r="30" spans="1:5" ht="15" thickBot="1" x14ac:dyDescent="0.4">
      <c r="A30" s="12" t="s">
        <v>58</v>
      </c>
      <c r="B30" s="42"/>
      <c r="C30" s="42"/>
      <c r="D30" s="42"/>
      <c r="E30" s="42"/>
    </row>
    <row r="31" spans="1:5" ht="29" x14ac:dyDescent="0.35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 x14ac:dyDescent="0.3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3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3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3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3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3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3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3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3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3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5" thickBot="1" x14ac:dyDescent="0.4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35">
      <c r="A43" s="9"/>
      <c r="B43" s="9"/>
      <c r="C43" s="9"/>
      <c r="D43" s="9"/>
      <c r="E43" s="9"/>
    </row>
    <row r="44" spans="1:5" x14ac:dyDescent="0.35">
      <c r="A44" s="1" t="s">
        <v>47</v>
      </c>
      <c r="B44" s="9"/>
      <c r="C44" s="9"/>
      <c r="D44" s="9"/>
    </row>
    <row r="45" spans="1:5" x14ac:dyDescent="0.35">
      <c r="A45" s="34">
        <f>AVERAGE(E33:E42)</f>
        <v>5.8060812902328285E-2</v>
      </c>
      <c r="B45" s="9"/>
      <c r="C45" s="9"/>
      <c r="D45" s="9"/>
    </row>
    <row r="46" spans="1:5" ht="15" thickBot="1" x14ac:dyDescent="0.4">
      <c r="A46" s="9"/>
      <c r="B46" s="9"/>
      <c r="C46" s="9"/>
      <c r="D46" s="9"/>
    </row>
    <row r="47" spans="1:5" ht="29" x14ac:dyDescent="0.35">
      <c r="A47" s="44" t="s">
        <v>48</v>
      </c>
      <c r="B47" s="9"/>
      <c r="C47" s="9"/>
      <c r="D47" s="9"/>
    </row>
    <row r="48" spans="1:5" ht="15" thickBot="1" x14ac:dyDescent="0.4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9825-14BA-415D-91AD-354F00EEF420}">
  <dimension ref="A1:I32"/>
  <sheetViews>
    <sheetView workbookViewId="0">
      <selection activeCell="D29" sqref="D29"/>
    </sheetView>
  </sheetViews>
  <sheetFormatPr defaultRowHeight="14.5" x14ac:dyDescent="0.35"/>
  <cols>
    <col min="1" max="1" width="19.08984375" style="88" customWidth="1"/>
    <col min="2" max="2" width="11.08984375" style="88" bestFit="1" customWidth="1"/>
    <col min="3" max="4" width="10.08984375" style="88" bestFit="1" customWidth="1"/>
    <col min="5" max="6" width="12.54296875" style="88" bestFit="1" customWidth="1"/>
    <col min="7" max="7" width="11.08984375" style="88" bestFit="1" customWidth="1"/>
    <col min="8" max="8" width="12.54296875" style="88" bestFit="1" customWidth="1"/>
    <col min="9" max="9" width="9.08984375" style="88" bestFit="1" customWidth="1"/>
    <col min="10" max="16384" width="8.7265625" style="88"/>
  </cols>
  <sheetData>
    <row r="1" spans="1:9" x14ac:dyDescent="0.35">
      <c r="A1" s="88" t="s">
        <v>109</v>
      </c>
    </row>
    <row r="2" spans="1:9" x14ac:dyDescent="0.35">
      <c r="B2" s="88" t="s">
        <v>101</v>
      </c>
      <c r="C2" s="88" t="s">
        <v>102</v>
      </c>
      <c r="D2" s="88" t="s">
        <v>103</v>
      </c>
      <c r="E2" s="88" t="s">
        <v>104</v>
      </c>
      <c r="F2" s="88" t="s">
        <v>105</v>
      </c>
      <c r="G2" s="88" t="s">
        <v>106</v>
      </c>
      <c r="H2" s="88" t="s">
        <v>107</v>
      </c>
      <c r="I2" s="88" t="s">
        <v>108</v>
      </c>
    </row>
    <row r="3" spans="1:9" x14ac:dyDescent="0.35">
      <c r="B3" s="88" t="s">
        <v>52</v>
      </c>
      <c r="C3" s="88">
        <v>63750.17917891738</v>
      </c>
      <c r="D3" s="88">
        <v>26529.653513907131</v>
      </c>
      <c r="E3" s="88">
        <v>7863874.8584673926</v>
      </c>
      <c r="F3" s="88">
        <v>4673131.4869109076</v>
      </c>
      <c r="G3" s="88">
        <v>363483.18862196186</v>
      </c>
      <c r="H3" s="88">
        <v>1352441.2970028589</v>
      </c>
      <c r="I3" s="88">
        <v>3651.0147234652754</v>
      </c>
    </row>
    <row r="4" spans="1:9" x14ac:dyDescent="0.35">
      <c r="B4" s="88" t="s">
        <v>55</v>
      </c>
      <c r="C4" s="88">
        <v>25003.820821082623</v>
      </c>
      <c r="D4" s="88">
        <v>10353.088786529765</v>
      </c>
      <c r="E4" s="88">
        <v>3068845.0029395702</v>
      </c>
      <c r="F4" s="88">
        <v>1823670.4512463559</v>
      </c>
      <c r="G4" s="88">
        <v>141847.82783693049</v>
      </c>
      <c r="H4" s="88">
        <v>527784.68512979639</v>
      </c>
      <c r="I4" s="88">
        <v>1424.7935644221143</v>
      </c>
    </row>
    <row r="5" spans="1:9" x14ac:dyDescent="0.35">
      <c r="B5" s="88" t="s">
        <v>56</v>
      </c>
      <c r="C5" s="88">
        <v>0</v>
      </c>
      <c r="D5" s="88">
        <v>0</v>
      </c>
      <c r="E5" s="88">
        <v>0</v>
      </c>
      <c r="F5" s="88">
        <v>822</v>
      </c>
      <c r="G5" s="88">
        <v>0</v>
      </c>
      <c r="H5" s="88">
        <v>0</v>
      </c>
      <c r="I5" s="88">
        <v>0</v>
      </c>
    </row>
    <row r="6" spans="1:9" x14ac:dyDescent="0.35">
      <c r="B6" s="88" t="s">
        <v>21</v>
      </c>
      <c r="C6" s="88">
        <v>1046.875</v>
      </c>
      <c r="D6" s="88">
        <v>0</v>
      </c>
      <c r="E6" s="88">
        <v>0</v>
      </c>
      <c r="F6" s="88">
        <v>669.83333333333326</v>
      </c>
      <c r="G6" s="88">
        <v>0</v>
      </c>
      <c r="H6" s="88">
        <v>0</v>
      </c>
      <c r="I6" s="88">
        <v>0</v>
      </c>
    </row>
    <row r="7" spans="1:9" x14ac:dyDescent="0.35">
      <c r="B7" s="88" t="s">
        <v>13</v>
      </c>
      <c r="C7" s="88">
        <v>0</v>
      </c>
      <c r="D7" s="88">
        <v>0</v>
      </c>
      <c r="E7" s="88">
        <v>0.4823245691429916</v>
      </c>
      <c r="F7" s="88">
        <v>328</v>
      </c>
      <c r="G7" s="88">
        <v>0</v>
      </c>
      <c r="H7" s="88">
        <v>0.19292982765719663</v>
      </c>
      <c r="I7" s="88">
        <v>0</v>
      </c>
    </row>
    <row r="8" spans="1:9" x14ac:dyDescent="0.35">
      <c r="B8" s="88" t="s">
        <v>58</v>
      </c>
      <c r="C8" s="88">
        <v>0</v>
      </c>
      <c r="D8" s="88">
        <v>0</v>
      </c>
      <c r="E8" s="88">
        <v>256111</v>
      </c>
      <c r="F8" s="88">
        <v>0</v>
      </c>
      <c r="G8" s="88">
        <v>0</v>
      </c>
      <c r="H8" s="88">
        <v>0</v>
      </c>
      <c r="I8" s="88">
        <v>0</v>
      </c>
    </row>
    <row r="10" spans="1:9" x14ac:dyDescent="0.35">
      <c r="A10" s="88" t="s">
        <v>110</v>
      </c>
    </row>
    <row r="11" spans="1:9" x14ac:dyDescent="0.35">
      <c r="B11" s="88" t="s">
        <v>101</v>
      </c>
      <c r="C11" s="88" t="s">
        <v>102</v>
      </c>
      <c r="D11" s="88" t="s">
        <v>103</v>
      </c>
      <c r="E11" s="88" t="s">
        <v>104</v>
      </c>
      <c r="F11" s="88" t="s">
        <v>105</v>
      </c>
      <c r="G11" s="88" t="s">
        <v>106</v>
      </c>
      <c r="H11" s="88" t="s">
        <v>107</v>
      </c>
      <c r="I11" s="88" t="s">
        <v>108</v>
      </c>
    </row>
    <row r="12" spans="1:9" x14ac:dyDescent="0.35">
      <c r="B12" s="88" t="s">
        <v>52</v>
      </c>
      <c r="C12" s="88">
        <v>907.7514621547972</v>
      </c>
      <c r="D12" s="88">
        <v>1217</v>
      </c>
      <c r="E12" s="88">
        <v>9802.0001098141292</v>
      </c>
      <c r="F12" s="88">
        <v>2691698.325326392</v>
      </c>
      <c r="G12" s="88">
        <v>0</v>
      </c>
      <c r="H12" s="88">
        <v>95017.558547199747</v>
      </c>
      <c r="I12" s="88">
        <v>0</v>
      </c>
    </row>
    <row r="13" spans="1:9" x14ac:dyDescent="0.35">
      <c r="B13" s="88" t="s">
        <v>55</v>
      </c>
      <c r="C13" s="88">
        <v>256.24853784520275</v>
      </c>
      <c r="D13" s="88">
        <v>0</v>
      </c>
      <c r="E13" s="88">
        <v>2766.9998901858708</v>
      </c>
      <c r="F13" s="88">
        <v>759837.67467360804</v>
      </c>
      <c r="G13" s="88">
        <v>0</v>
      </c>
      <c r="H13" s="88">
        <v>26822.441452800264</v>
      </c>
      <c r="I13" s="88">
        <v>0</v>
      </c>
    </row>
    <row r="14" spans="1:9" x14ac:dyDescent="0.35">
      <c r="B14" s="88" t="s">
        <v>56</v>
      </c>
      <c r="C14" s="88">
        <v>0</v>
      </c>
      <c r="D14" s="88">
        <v>0</v>
      </c>
      <c r="E14" s="88">
        <v>0</v>
      </c>
      <c r="F14" s="88">
        <v>36</v>
      </c>
      <c r="G14" s="88">
        <v>0</v>
      </c>
      <c r="H14" s="88">
        <v>0</v>
      </c>
      <c r="I14" s="88">
        <v>0</v>
      </c>
    </row>
    <row r="15" spans="1:9" x14ac:dyDescent="0.35">
      <c r="B15" s="88" t="s">
        <v>21</v>
      </c>
      <c r="C15" s="88">
        <v>87.5</v>
      </c>
      <c r="D15" s="88">
        <v>0</v>
      </c>
      <c r="E15" s="88">
        <v>0</v>
      </c>
      <c r="F15" s="88">
        <v>127</v>
      </c>
      <c r="G15" s="88">
        <v>0</v>
      </c>
      <c r="H15" s="88">
        <v>0</v>
      </c>
      <c r="I15" s="88">
        <v>0</v>
      </c>
    </row>
    <row r="16" spans="1:9" x14ac:dyDescent="0.35">
      <c r="B16" s="88" t="s">
        <v>13</v>
      </c>
      <c r="C16" s="88">
        <v>0</v>
      </c>
      <c r="D16" s="88">
        <v>0</v>
      </c>
      <c r="E16" s="88">
        <v>2.0689959414152108</v>
      </c>
      <c r="F16" s="88">
        <v>1404.1034056820188</v>
      </c>
      <c r="G16" s="88">
        <v>0</v>
      </c>
      <c r="H16" s="88">
        <v>0.82759837656608437</v>
      </c>
      <c r="I16" s="88">
        <v>0</v>
      </c>
    </row>
    <row r="17" spans="1:9" x14ac:dyDescent="0.35">
      <c r="B17" s="88" t="s">
        <v>58</v>
      </c>
      <c r="C17" s="88">
        <v>0</v>
      </c>
      <c r="D17" s="88">
        <v>0</v>
      </c>
      <c r="E17" s="88">
        <v>1980784</v>
      </c>
      <c r="F17" s="88">
        <v>0</v>
      </c>
      <c r="G17" s="88">
        <v>0</v>
      </c>
      <c r="H17" s="88">
        <v>0</v>
      </c>
      <c r="I17" s="88">
        <v>0</v>
      </c>
    </row>
    <row r="20" spans="1:9" x14ac:dyDescent="0.35">
      <c r="A20" s="88" t="s">
        <v>111</v>
      </c>
    </row>
    <row r="22" spans="1:9" x14ac:dyDescent="0.35">
      <c r="B22" s="88">
        <v>2019</v>
      </c>
      <c r="C22" s="89" t="s">
        <v>120</v>
      </c>
    </row>
    <row r="23" spans="1:9" x14ac:dyDescent="0.35">
      <c r="A23" s="88" t="s">
        <v>112</v>
      </c>
      <c r="B23" s="88">
        <v>688548.12375329144</v>
      </c>
      <c r="C23" s="98">
        <f>B23/E3</f>
        <v>8.7558377535967555E-2</v>
      </c>
      <c r="D23" s="88">
        <f>1/C23</f>
        <v>11.42095169122128</v>
      </c>
    </row>
    <row r="24" spans="1:9" x14ac:dyDescent="0.35">
      <c r="A24" s="88" t="s">
        <v>113</v>
      </c>
      <c r="B24" s="88">
        <v>409171.81100616272</v>
      </c>
      <c r="C24" s="98">
        <f>B24/F3</f>
        <v>8.7558377535967569E-2</v>
      </c>
      <c r="D24" s="88">
        <f t="shared" ref="D24:D30" si="0">1/C24</f>
        <v>11.420951691221278</v>
      </c>
    </row>
    <row r="25" spans="1:9" x14ac:dyDescent="0.35">
      <c r="A25" s="88" t="s">
        <v>114</v>
      </c>
      <c r="B25" s="88">
        <v>23570.553989311142</v>
      </c>
      <c r="C25" s="98">
        <f>B25/C3</f>
        <v>0.36973314103415234</v>
      </c>
    </row>
    <row r="26" spans="1:9" x14ac:dyDescent="0.35">
      <c r="A26" s="88" t="s">
        <v>115</v>
      </c>
      <c r="B26" s="88">
        <v>3006.7960130674305</v>
      </c>
      <c r="C26" s="98">
        <f>B26/I3</f>
        <v>0.82355077719697611</v>
      </c>
    </row>
    <row r="27" spans="1:9" x14ac:dyDescent="0.35">
      <c r="C27" s="98"/>
    </row>
    <row r="28" spans="1:9" x14ac:dyDescent="0.35">
      <c r="C28" s="98"/>
    </row>
    <row r="29" spans="1:9" x14ac:dyDescent="0.35">
      <c r="A29" s="88" t="s">
        <v>116</v>
      </c>
      <c r="B29" s="88">
        <v>206.54622970105956</v>
      </c>
      <c r="C29" s="98">
        <f>B29/E13</f>
        <v>7.4646273183330336E-2</v>
      </c>
      <c r="D29" s="88">
        <f t="shared" si="0"/>
        <v>13.396516093228287</v>
      </c>
    </row>
    <row r="30" spans="1:9" x14ac:dyDescent="0.35">
      <c r="A30" s="88" t="s">
        <v>117</v>
      </c>
      <c r="B30" s="88">
        <v>56719.050638672627</v>
      </c>
      <c r="C30" s="98">
        <f>B30/F13</f>
        <v>7.4646273183330336E-2</v>
      </c>
      <c r="D30" s="88">
        <f t="shared" si="0"/>
        <v>13.396516093228287</v>
      </c>
    </row>
    <row r="31" spans="1:9" x14ac:dyDescent="0.35">
      <c r="A31" s="88" t="s">
        <v>118</v>
      </c>
      <c r="B31" s="88">
        <v>243.47183425946551</v>
      </c>
      <c r="C31" s="98">
        <f>B31/C13</f>
        <v>0.95013940882091774</v>
      </c>
    </row>
    <row r="32" spans="1:9" x14ac:dyDescent="0.35">
      <c r="A32" s="88" t="s">
        <v>119</v>
      </c>
      <c r="B32" s="88">
        <v>0</v>
      </c>
      <c r="C32" s="98" t="e">
        <f>B32/I13</f>
        <v>#DIV/0!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12" sqref="B12"/>
    </sheetView>
  </sheetViews>
  <sheetFormatPr defaultRowHeight="14.5" x14ac:dyDescent="0.35"/>
  <cols>
    <col min="1" max="1" width="14.6328125" customWidth="1"/>
    <col min="2" max="2" width="19" customWidth="1"/>
    <col min="3" max="3" width="15.6328125" customWidth="1"/>
  </cols>
  <sheetData>
    <row r="1" spans="1:3" ht="29" x14ac:dyDescent="0.35">
      <c r="A1" s="87" t="s">
        <v>100</v>
      </c>
      <c r="B1" s="11" t="s">
        <v>92</v>
      </c>
      <c r="C1" s="11" t="s">
        <v>93</v>
      </c>
    </row>
    <row r="2" spans="1:3" x14ac:dyDescent="0.35">
      <c r="A2" t="s">
        <v>52</v>
      </c>
      <c r="B2" s="45">
        <f>'SK calcs'!D23</f>
        <v>11.42095169122128</v>
      </c>
      <c r="C2" s="45">
        <f>B2</f>
        <v>11.42095169122128</v>
      </c>
    </row>
    <row r="3" spans="1:3" x14ac:dyDescent="0.35">
      <c r="A3" t="s">
        <v>55</v>
      </c>
      <c r="B3" s="45">
        <f>'SK calcs'!D29</f>
        <v>13.396516093228287</v>
      </c>
      <c r="C3" s="45">
        <f>B3</f>
        <v>13.396516093228287</v>
      </c>
    </row>
    <row r="4" spans="1:3" x14ac:dyDescent="0.35">
      <c r="A4" t="s">
        <v>56</v>
      </c>
      <c r="B4" s="45">
        <f>ROUND(Data!A16,0)</f>
        <v>24</v>
      </c>
      <c r="C4" s="45">
        <f>B4</f>
        <v>24</v>
      </c>
    </row>
    <row r="5" spans="1:3" x14ac:dyDescent="0.35">
      <c r="A5" t="s">
        <v>21</v>
      </c>
      <c r="B5" s="78">
        <f>ROUND(Data!C22,0)</f>
        <v>34</v>
      </c>
      <c r="C5">
        <f>B5</f>
        <v>34</v>
      </c>
    </row>
    <row r="6" spans="1:3" x14ac:dyDescent="0.35">
      <c r="A6" t="s">
        <v>13</v>
      </c>
      <c r="B6" s="78">
        <f>ROUND(Data!C28,0)</f>
        <v>33</v>
      </c>
      <c r="C6">
        <f>B6</f>
        <v>33</v>
      </c>
    </row>
    <row r="7" spans="1:3" x14ac:dyDescent="0.35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NTS 1-20</vt:lpstr>
      <vt:lpstr>Data</vt:lpstr>
      <vt:lpstr>SK calcs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2022-03-23T17:41:13Z</dcterms:modified>
</cp:coreProperties>
</file>